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-15" yWindow="3660" windowWidth="19245" windowHeight="3705" tabRatio="744"/>
  </bookViews>
  <sheets>
    <sheet name="fnd budget" sheetId="18" r:id="rId1"/>
    <sheet name="charterinfo" sheetId="3" state="hidden" r:id="rId2"/>
    <sheet name="distinfo" sheetId="6" state="hidden" r:id="rId3"/>
    <sheet name="fnd enro explain" sheetId="25" state="hidden" r:id="rId4"/>
    <sheet name="fnd enro" sheetId="8" state="hidden" r:id="rId5"/>
    <sheet name="fnd base rates" sheetId="24" state="hidden" r:id="rId6"/>
    <sheet name="pre fnd budg" sheetId="15" state="hidden" r:id="rId7"/>
    <sheet name="inflat" sheetId="28" state="hidden" r:id="rId8"/>
    <sheet name="codes" sheetId="2" state="hidden" r:id="rId9"/>
  </sheets>
  <definedNames>
    <definedName name="_Fill" hidden="1">#REF!</definedName>
    <definedName name="_xlnm._FilterDatabase" localSheetId="1" hidden="1">charterinfo!$A$9:$N$783</definedName>
    <definedName name="_xlnm._FilterDatabase" localSheetId="8" hidden="1">codes!$A$9:$L$452</definedName>
    <definedName name="_xlnm._FilterDatabase" localSheetId="2" hidden="1">distinfo!$A$9:$M$450</definedName>
    <definedName name="_xlnm._FilterDatabase" localSheetId="5" hidden="1">'fnd base rates'!$C$62:$N$76</definedName>
    <definedName name="_xlnm._FilterDatabase" localSheetId="0" hidden="1">'fnd budget'!$A$13:$A$33</definedName>
    <definedName name="_xlnm._FilterDatabase" localSheetId="4" hidden="1">'fnd enro'!$A$9:$AP$774</definedName>
    <definedName name="_xlnm._FilterDatabase" localSheetId="6" hidden="1">'pre fnd budg'!$A$9:$AR$782</definedName>
    <definedName name="_Order1" hidden="1">255</definedName>
    <definedName name="charterinfo_a">charterinfo!$A$10:$M$773</definedName>
    <definedName name="charterinfo_b">charterinfo!$C$10:$M$773</definedName>
    <definedName name="code436">codes!$A$10:$C$449</definedName>
    <definedName name="codeCHA">codes!$E$10:$G$79</definedName>
    <definedName name="distinfo">distinfo!$A$10:$F$450</definedName>
    <definedName name="enro">'fnd enro'!$R$10:$R$773</definedName>
    <definedName name="enro_chafnd">'fnd enro'!$A$10:$R$773</definedName>
    <definedName name="inflat">'fnd base rates'!$C$40</definedName>
    <definedName name="lowincelem">'fnd enro'!$O$10:$O$773</definedName>
    <definedName name="lowincother">'fnd enro'!$P$10:$P$773</definedName>
    <definedName name="orderCHA">charterinfo!$J$1</definedName>
    <definedName name="rate_basefnd">'fnd base rates'!$A$48:$N$71</definedName>
    <definedName name="rate_chafnd">'pre fnd budg'!$A$10:$AR$773</definedName>
  </definedNames>
  <calcPr calcId="125725"/>
</workbook>
</file>

<file path=xl/calcChain.xml><?xml version="1.0" encoding="utf-8"?>
<calcChain xmlns="http://schemas.openxmlformats.org/spreadsheetml/2006/main">
  <c r="G1" i="2"/>
  <c r="E1"/>
  <c r="AJ774" i="8" l="1"/>
  <c r="AI774"/>
  <c r="AH774"/>
  <c r="AG774"/>
  <c r="AF774"/>
  <c r="AE774"/>
  <c r="AD774"/>
  <c r="AC774"/>
  <c r="AB774"/>
  <c r="AA774"/>
  <c r="Z774"/>
  <c r="Y774"/>
  <c r="X774"/>
  <c r="W774"/>
  <c r="V774"/>
  <c r="J774"/>
  <c r="Q773"/>
  <c r="P773"/>
  <c r="O773"/>
  <c r="N773"/>
  <c r="M773"/>
  <c r="L773"/>
  <c r="K773"/>
  <c r="H773"/>
  <c r="G773"/>
  <c r="F773"/>
  <c r="E773"/>
  <c r="D773"/>
  <c r="C773"/>
  <c r="B773"/>
  <c r="A773"/>
  <c r="Q772"/>
  <c r="P772"/>
  <c r="O772"/>
  <c r="N772"/>
  <c r="M772"/>
  <c r="L772"/>
  <c r="K772"/>
  <c r="H772"/>
  <c r="G772"/>
  <c r="F772"/>
  <c r="E772"/>
  <c r="D772"/>
  <c r="C772"/>
  <c r="B772"/>
  <c r="A772"/>
  <c r="Q771"/>
  <c r="P771"/>
  <c r="O771"/>
  <c r="N771"/>
  <c r="M771"/>
  <c r="R771" s="1"/>
  <c r="L771"/>
  <c r="K771"/>
  <c r="H771"/>
  <c r="G771"/>
  <c r="F771"/>
  <c r="E771"/>
  <c r="D771"/>
  <c r="I771" s="1"/>
  <c r="C771"/>
  <c r="B771"/>
  <c r="A771"/>
  <c r="Q770"/>
  <c r="P770"/>
  <c r="O770"/>
  <c r="N770"/>
  <c r="M770"/>
  <c r="R770" s="1"/>
  <c r="L770"/>
  <c r="K770"/>
  <c r="H770"/>
  <c r="G770"/>
  <c r="F770"/>
  <c r="E770"/>
  <c r="D770"/>
  <c r="I770" s="1"/>
  <c r="C770"/>
  <c r="B770"/>
  <c r="A770"/>
  <c r="Q769"/>
  <c r="P769"/>
  <c r="O769"/>
  <c r="N769"/>
  <c r="R769" s="1"/>
  <c r="M769"/>
  <c r="L769"/>
  <c r="K769"/>
  <c r="H769"/>
  <c r="G769"/>
  <c r="F769"/>
  <c r="E769"/>
  <c r="I769" s="1"/>
  <c r="D769"/>
  <c r="C769"/>
  <c r="B769"/>
  <c r="A769"/>
  <c r="Q768"/>
  <c r="P768"/>
  <c r="O768"/>
  <c r="N768"/>
  <c r="M768"/>
  <c r="R768" s="1"/>
  <c r="L768"/>
  <c r="K768"/>
  <c r="H768"/>
  <c r="G768"/>
  <c r="F768"/>
  <c r="E768"/>
  <c r="D768"/>
  <c r="I768" s="1"/>
  <c r="C768"/>
  <c r="B768"/>
  <c r="A768"/>
  <c r="Q767"/>
  <c r="P767"/>
  <c r="O767"/>
  <c r="N767"/>
  <c r="M767"/>
  <c r="R767" s="1"/>
  <c r="L767"/>
  <c r="K767"/>
  <c r="H767"/>
  <c r="G767"/>
  <c r="F767"/>
  <c r="E767"/>
  <c r="D767"/>
  <c r="I767" s="1"/>
  <c r="C767"/>
  <c r="B767"/>
  <c r="A767"/>
  <c r="Q766"/>
  <c r="P766"/>
  <c r="O766"/>
  <c r="N766"/>
  <c r="M766"/>
  <c r="R766" s="1"/>
  <c r="L766"/>
  <c r="K766"/>
  <c r="H766"/>
  <c r="G766"/>
  <c r="F766"/>
  <c r="E766"/>
  <c r="D766"/>
  <c r="I766" s="1"/>
  <c r="C766"/>
  <c r="B766"/>
  <c r="A766"/>
  <c r="Q765"/>
  <c r="P765"/>
  <c r="O765"/>
  <c r="N765"/>
  <c r="R765" s="1"/>
  <c r="M765"/>
  <c r="L765"/>
  <c r="K765"/>
  <c r="H765"/>
  <c r="G765"/>
  <c r="F765"/>
  <c r="E765"/>
  <c r="I765" s="1"/>
  <c r="D765"/>
  <c r="C765"/>
  <c r="B765"/>
  <c r="A765"/>
  <c r="Q764"/>
  <c r="P764"/>
  <c r="O764"/>
  <c r="N764"/>
  <c r="M764"/>
  <c r="R764" s="1"/>
  <c r="L764"/>
  <c r="K764"/>
  <c r="H764"/>
  <c r="G764"/>
  <c r="F764"/>
  <c r="E764"/>
  <c r="D764"/>
  <c r="I764" s="1"/>
  <c r="C764"/>
  <c r="B764"/>
  <c r="A764"/>
  <c r="Q763"/>
  <c r="P763"/>
  <c r="O763"/>
  <c r="N763"/>
  <c r="M763"/>
  <c r="R763" s="1"/>
  <c r="L763"/>
  <c r="K763"/>
  <c r="H763"/>
  <c r="G763"/>
  <c r="F763"/>
  <c r="E763"/>
  <c r="D763"/>
  <c r="I763" s="1"/>
  <c r="C763"/>
  <c r="B763"/>
  <c r="A763"/>
  <c r="Q762"/>
  <c r="P762"/>
  <c r="O762"/>
  <c r="N762"/>
  <c r="M762"/>
  <c r="R762" s="1"/>
  <c r="L762"/>
  <c r="K762"/>
  <c r="H762"/>
  <c r="G762"/>
  <c r="F762"/>
  <c r="E762"/>
  <c r="D762"/>
  <c r="I762" s="1"/>
  <c r="C762"/>
  <c r="B762"/>
  <c r="A762"/>
  <c r="Q761"/>
  <c r="P761"/>
  <c r="O761"/>
  <c r="N761"/>
  <c r="R761" s="1"/>
  <c r="M761"/>
  <c r="L761"/>
  <c r="K761"/>
  <c r="H761"/>
  <c r="G761"/>
  <c r="F761"/>
  <c r="E761"/>
  <c r="I761" s="1"/>
  <c r="D761"/>
  <c r="C761"/>
  <c r="B761"/>
  <c r="A761"/>
  <c r="Q760"/>
  <c r="P760"/>
  <c r="O760"/>
  <c r="N760"/>
  <c r="M760"/>
  <c r="R760" s="1"/>
  <c r="L760"/>
  <c r="K760"/>
  <c r="H760"/>
  <c r="G760"/>
  <c r="F760"/>
  <c r="E760"/>
  <c r="D760"/>
  <c r="I760" s="1"/>
  <c r="C760"/>
  <c r="B760"/>
  <c r="A760"/>
  <c r="Q759"/>
  <c r="P759"/>
  <c r="O759"/>
  <c r="N759"/>
  <c r="R759" s="1"/>
  <c r="M759"/>
  <c r="L759"/>
  <c r="I759" s="1"/>
  <c r="K759"/>
  <c r="H759"/>
  <c r="G759"/>
  <c r="F759"/>
  <c r="E759"/>
  <c r="D759"/>
  <c r="C759"/>
  <c r="B759"/>
  <c r="A759"/>
  <c r="Q758"/>
  <c r="P758"/>
  <c r="O758"/>
  <c r="N758"/>
  <c r="M758"/>
  <c r="R758" s="1"/>
  <c r="L758"/>
  <c r="K758"/>
  <c r="H758"/>
  <c r="G758"/>
  <c r="F758"/>
  <c r="E758"/>
  <c r="D758"/>
  <c r="I758" s="1"/>
  <c r="C758"/>
  <c r="B758"/>
  <c r="A758"/>
  <c r="Q757"/>
  <c r="P757"/>
  <c r="O757"/>
  <c r="N757"/>
  <c r="R757" s="1"/>
  <c r="M757"/>
  <c r="L757"/>
  <c r="K757"/>
  <c r="H757"/>
  <c r="G757"/>
  <c r="F757"/>
  <c r="E757"/>
  <c r="I757" s="1"/>
  <c r="D757"/>
  <c r="C757"/>
  <c r="B757"/>
  <c r="A757"/>
  <c r="Q756"/>
  <c r="P756"/>
  <c r="O756"/>
  <c r="N756"/>
  <c r="M756"/>
  <c r="R756" s="1"/>
  <c r="L756"/>
  <c r="K756"/>
  <c r="H756"/>
  <c r="G756"/>
  <c r="F756"/>
  <c r="E756"/>
  <c r="D756"/>
  <c r="I756" s="1"/>
  <c r="C756"/>
  <c r="B756"/>
  <c r="A756"/>
  <c r="Q755"/>
  <c r="P755"/>
  <c r="O755"/>
  <c r="N755"/>
  <c r="R755" s="1"/>
  <c r="M755"/>
  <c r="L755"/>
  <c r="I755" s="1"/>
  <c r="K755"/>
  <c r="H755"/>
  <c r="G755"/>
  <c r="F755"/>
  <c r="E755"/>
  <c r="D755"/>
  <c r="C755"/>
  <c r="B755"/>
  <c r="A755"/>
  <c r="Q754"/>
  <c r="P754"/>
  <c r="O754"/>
  <c r="N754"/>
  <c r="M754"/>
  <c r="R754" s="1"/>
  <c r="L754"/>
  <c r="K754"/>
  <c r="H754"/>
  <c r="G754"/>
  <c r="F754"/>
  <c r="E754"/>
  <c r="D754"/>
  <c r="I754" s="1"/>
  <c r="C754"/>
  <c r="B754"/>
  <c r="A754"/>
  <c r="Q753"/>
  <c r="P753"/>
  <c r="O753"/>
  <c r="N753"/>
  <c r="R753" s="1"/>
  <c r="M753"/>
  <c r="L753"/>
  <c r="K753"/>
  <c r="H753"/>
  <c r="G753"/>
  <c r="F753"/>
  <c r="E753"/>
  <c r="I753" s="1"/>
  <c r="D753"/>
  <c r="C753"/>
  <c r="B753"/>
  <c r="A753"/>
  <c r="Q752"/>
  <c r="P752"/>
  <c r="O752"/>
  <c r="N752"/>
  <c r="M752"/>
  <c r="R752" s="1"/>
  <c r="L752"/>
  <c r="K752"/>
  <c r="H752"/>
  <c r="G752"/>
  <c r="F752"/>
  <c r="E752"/>
  <c r="D752"/>
  <c r="I752" s="1"/>
  <c r="C752"/>
  <c r="B752"/>
  <c r="A752"/>
  <c r="Q751"/>
  <c r="P751"/>
  <c r="O751"/>
  <c r="N751"/>
  <c r="M751"/>
  <c r="R751" s="1"/>
  <c r="L751"/>
  <c r="K751"/>
  <c r="H751"/>
  <c r="G751"/>
  <c r="F751"/>
  <c r="E751"/>
  <c r="D751"/>
  <c r="I751" s="1"/>
  <c r="C751"/>
  <c r="B751"/>
  <c r="A751"/>
  <c r="Q750"/>
  <c r="P750"/>
  <c r="O750"/>
  <c r="N750"/>
  <c r="M750"/>
  <c r="R750" s="1"/>
  <c r="L750"/>
  <c r="K750"/>
  <c r="H750"/>
  <c r="G750"/>
  <c r="F750"/>
  <c r="E750"/>
  <c r="D750"/>
  <c r="I750" s="1"/>
  <c r="C750"/>
  <c r="B750"/>
  <c r="A750"/>
  <c r="Q749"/>
  <c r="P749"/>
  <c r="O749"/>
  <c r="N749"/>
  <c r="R749" s="1"/>
  <c r="M749"/>
  <c r="L749"/>
  <c r="K749"/>
  <c r="H749"/>
  <c r="G749"/>
  <c r="F749"/>
  <c r="E749"/>
  <c r="I749" s="1"/>
  <c r="D749"/>
  <c r="C749"/>
  <c r="B749"/>
  <c r="A749"/>
  <c r="Q748"/>
  <c r="P748"/>
  <c r="O748"/>
  <c r="N748"/>
  <c r="M748"/>
  <c r="R748" s="1"/>
  <c r="L748"/>
  <c r="K748"/>
  <c r="H748"/>
  <c r="G748"/>
  <c r="F748"/>
  <c r="E748"/>
  <c r="D748"/>
  <c r="I748" s="1"/>
  <c r="C748"/>
  <c r="B748"/>
  <c r="A748"/>
  <c r="Q747"/>
  <c r="P747"/>
  <c r="O747"/>
  <c r="N747"/>
  <c r="R747" s="1"/>
  <c r="M747"/>
  <c r="L747"/>
  <c r="I747" s="1"/>
  <c r="K747"/>
  <c r="H747"/>
  <c r="G747"/>
  <c r="F747"/>
  <c r="E747"/>
  <c r="D747"/>
  <c r="C747"/>
  <c r="B747"/>
  <c r="A747"/>
  <c r="Q746"/>
  <c r="P746"/>
  <c r="O746"/>
  <c r="N746"/>
  <c r="M746"/>
  <c r="R746" s="1"/>
  <c r="L746"/>
  <c r="K746"/>
  <c r="H746"/>
  <c r="G746"/>
  <c r="F746"/>
  <c r="E746"/>
  <c r="D746"/>
  <c r="I746" s="1"/>
  <c r="C746"/>
  <c r="B746"/>
  <c r="A746"/>
  <c r="Q745"/>
  <c r="P745"/>
  <c r="O745"/>
  <c r="N745"/>
  <c r="R745" s="1"/>
  <c r="M745"/>
  <c r="L745"/>
  <c r="K745"/>
  <c r="H745"/>
  <c r="G745"/>
  <c r="F745"/>
  <c r="E745"/>
  <c r="I745" s="1"/>
  <c r="D745"/>
  <c r="C745"/>
  <c r="B745"/>
  <c r="A745"/>
  <c r="Q744"/>
  <c r="P744"/>
  <c r="O744"/>
  <c r="N744"/>
  <c r="M744"/>
  <c r="R744" s="1"/>
  <c r="L744"/>
  <c r="K744"/>
  <c r="H744"/>
  <c r="G744"/>
  <c r="F744"/>
  <c r="E744"/>
  <c r="D744"/>
  <c r="I744" s="1"/>
  <c r="C744"/>
  <c r="B744"/>
  <c r="A744"/>
  <c r="Q743"/>
  <c r="P743"/>
  <c r="O743"/>
  <c r="N743"/>
  <c r="R743" s="1"/>
  <c r="M743"/>
  <c r="L743"/>
  <c r="I743" s="1"/>
  <c r="K743"/>
  <c r="H743"/>
  <c r="G743"/>
  <c r="F743"/>
  <c r="E743"/>
  <c r="D743"/>
  <c r="C743"/>
  <c r="B743"/>
  <c r="A743"/>
  <c r="Q742"/>
  <c r="P742"/>
  <c r="O742"/>
  <c r="N742"/>
  <c r="M742"/>
  <c r="R742" s="1"/>
  <c r="L742"/>
  <c r="K742"/>
  <c r="H742"/>
  <c r="G742"/>
  <c r="F742"/>
  <c r="E742"/>
  <c r="D742"/>
  <c r="I742" s="1"/>
  <c r="C742"/>
  <c r="B742"/>
  <c r="A742"/>
  <c r="Q741"/>
  <c r="P741"/>
  <c r="O741"/>
  <c r="N741"/>
  <c r="R741" s="1"/>
  <c r="M741"/>
  <c r="L741"/>
  <c r="K741"/>
  <c r="H741"/>
  <c r="G741"/>
  <c r="F741"/>
  <c r="E741"/>
  <c r="I741" s="1"/>
  <c r="D741"/>
  <c r="C741"/>
  <c r="B741"/>
  <c r="A741"/>
  <c r="Q740"/>
  <c r="P740"/>
  <c r="O740"/>
  <c r="N740"/>
  <c r="M740"/>
  <c r="R740" s="1"/>
  <c r="L740"/>
  <c r="K740"/>
  <c r="H740"/>
  <c r="G740"/>
  <c r="F740"/>
  <c r="E740"/>
  <c r="D740"/>
  <c r="I740" s="1"/>
  <c r="C740"/>
  <c r="B740"/>
  <c r="A740"/>
  <c r="Q739"/>
  <c r="P739"/>
  <c r="O739"/>
  <c r="N739"/>
  <c r="R739" s="1"/>
  <c r="M739"/>
  <c r="L739"/>
  <c r="I739" s="1"/>
  <c r="K739"/>
  <c r="H739"/>
  <c r="G739"/>
  <c r="F739"/>
  <c r="E739"/>
  <c r="D739"/>
  <c r="C739"/>
  <c r="B739"/>
  <c r="A739"/>
  <c r="Q738"/>
  <c r="P738"/>
  <c r="O738"/>
  <c r="N738"/>
  <c r="M738"/>
  <c r="R738" s="1"/>
  <c r="L738"/>
  <c r="K738"/>
  <c r="H738"/>
  <c r="G738"/>
  <c r="F738"/>
  <c r="E738"/>
  <c r="D738"/>
  <c r="I738" s="1"/>
  <c r="C738"/>
  <c r="B738"/>
  <c r="A738"/>
  <c r="Q737"/>
  <c r="P737"/>
  <c r="O737"/>
  <c r="N737"/>
  <c r="R737" s="1"/>
  <c r="M737"/>
  <c r="L737"/>
  <c r="K737"/>
  <c r="H737"/>
  <c r="G737"/>
  <c r="F737"/>
  <c r="E737"/>
  <c r="I737" s="1"/>
  <c r="D737"/>
  <c r="C737"/>
  <c r="B737"/>
  <c r="A737"/>
  <c r="Q736"/>
  <c r="P736"/>
  <c r="O736"/>
  <c r="N736"/>
  <c r="M736"/>
  <c r="R736" s="1"/>
  <c r="L736"/>
  <c r="K736"/>
  <c r="H736"/>
  <c r="G736"/>
  <c r="F736"/>
  <c r="E736"/>
  <c r="D736"/>
  <c r="I736" s="1"/>
  <c r="C736"/>
  <c r="B736"/>
  <c r="A736"/>
  <c r="Q735"/>
  <c r="P735"/>
  <c r="O735"/>
  <c r="N735"/>
  <c r="R735" s="1"/>
  <c r="M735"/>
  <c r="L735"/>
  <c r="I735" s="1"/>
  <c r="K735"/>
  <c r="H735"/>
  <c r="G735"/>
  <c r="F735"/>
  <c r="E735"/>
  <c r="D735"/>
  <c r="C735"/>
  <c r="B735"/>
  <c r="A735"/>
  <c r="Q734"/>
  <c r="P734"/>
  <c r="O734"/>
  <c r="N734"/>
  <c r="M734"/>
  <c r="R734" s="1"/>
  <c r="L734"/>
  <c r="K734"/>
  <c r="H734"/>
  <c r="G734"/>
  <c r="F734"/>
  <c r="E734"/>
  <c r="D734"/>
  <c r="I734" s="1"/>
  <c r="C734"/>
  <c r="B734"/>
  <c r="A734"/>
  <c r="Q733"/>
  <c r="P733"/>
  <c r="O733"/>
  <c r="N733"/>
  <c r="R733" s="1"/>
  <c r="M733"/>
  <c r="L733"/>
  <c r="K733"/>
  <c r="H733"/>
  <c r="G733"/>
  <c r="F733"/>
  <c r="E733"/>
  <c r="I733" s="1"/>
  <c r="D733"/>
  <c r="C733"/>
  <c r="B733"/>
  <c r="A733"/>
  <c r="Q732"/>
  <c r="P732"/>
  <c r="O732"/>
  <c r="N732"/>
  <c r="M732"/>
  <c r="R732" s="1"/>
  <c r="L732"/>
  <c r="K732"/>
  <c r="H732"/>
  <c r="G732"/>
  <c r="F732"/>
  <c r="E732"/>
  <c r="D732"/>
  <c r="I732" s="1"/>
  <c r="C732"/>
  <c r="B732"/>
  <c r="A732"/>
  <c r="Q731"/>
  <c r="P731"/>
  <c r="O731"/>
  <c r="N731"/>
  <c r="R731" s="1"/>
  <c r="M731"/>
  <c r="L731"/>
  <c r="I731" s="1"/>
  <c r="K731"/>
  <c r="H731"/>
  <c r="G731"/>
  <c r="F731"/>
  <c r="E731"/>
  <c r="D731"/>
  <c r="C731"/>
  <c r="B731"/>
  <c r="A731"/>
  <c r="Q730"/>
  <c r="P730"/>
  <c r="O730"/>
  <c r="N730"/>
  <c r="M730"/>
  <c r="R730" s="1"/>
  <c r="L730"/>
  <c r="K730"/>
  <c r="H730"/>
  <c r="G730"/>
  <c r="F730"/>
  <c r="E730"/>
  <c r="D730"/>
  <c r="I730" s="1"/>
  <c r="C730"/>
  <c r="B730"/>
  <c r="A730"/>
  <c r="Q729"/>
  <c r="P729"/>
  <c r="O729"/>
  <c r="N729"/>
  <c r="R729" s="1"/>
  <c r="M729"/>
  <c r="L729"/>
  <c r="K729"/>
  <c r="H729"/>
  <c r="G729"/>
  <c r="F729"/>
  <c r="E729"/>
  <c r="I729" s="1"/>
  <c r="D729"/>
  <c r="C729"/>
  <c r="B729"/>
  <c r="A729"/>
  <c r="Q728"/>
  <c r="P728"/>
  <c r="O728"/>
  <c r="N728"/>
  <c r="M728"/>
  <c r="R728" s="1"/>
  <c r="L728"/>
  <c r="K728"/>
  <c r="H728"/>
  <c r="G728"/>
  <c r="F728"/>
  <c r="E728"/>
  <c r="D728"/>
  <c r="I728" s="1"/>
  <c r="C728"/>
  <c r="B728"/>
  <c r="A728"/>
  <c r="Q727"/>
  <c r="P727"/>
  <c r="O727"/>
  <c r="N727"/>
  <c r="R727" s="1"/>
  <c r="M727"/>
  <c r="L727"/>
  <c r="I727" s="1"/>
  <c r="K727"/>
  <c r="H727"/>
  <c r="G727"/>
  <c r="F727"/>
  <c r="E727"/>
  <c r="D727"/>
  <c r="C727"/>
  <c r="B727"/>
  <c r="A727"/>
  <c r="Q726"/>
  <c r="P726"/>
  <c r="O726"/>
  <c r="N726"/>
  <c r="M726"/>
  <c r="R726" s="1"/>
  <c r="L726"/>
  <c r="K726"/>
  <c r="H726"/>
  <c r="G726"/>
  <c r="F726"/>
  <c r="E726"/>
  <c r="D726"/>
  <c r="I726" s="1"/>
  <c r="C726"/>
  <c r="B726"/>
  <c r="A726"/>
  <c r="Q725"/>
  <c r="P725"/>
  <c r="O725"/>
  <c r="N725"/>
  <c r="R725" s="1"/>
  <c r="M725"/>
  <c r="L725"/>
  <c r="K725"/>
  <c r="H725"/>
  <c r="G725"/>
  <c r="F725"/>
  <c r="E725"/>
  <c r="I725" s="1"/>
  <c r="D725"/>
  <c r="C725"/>
  <c r="B725"/>
  <c r="A725"/>
  <c r="Q724"/>
  <c r="P724"/>
  <c r="O724"/>
  <c r="N724"/>
  <c r="M724"/>
  <c r="R724" s="1"/>
  <c r="L724"/>
  <c r="K724"/>
  <c r="H724"/>
  <c r="G724"/>
  <c r="F724"/>
  <c r="E724"/>
  <c r="D724"/>
  <c r="I724" s="1"/>
  <c r="C724"/>
  <c r="B724"/>
  <c r="A724"/>
  <c r="Q723"/>
  <c r="P723"/>
  <c r="O723"/>
  <c r="N723"/>
  <c r="R723" s="1"/>
  <c r="M723"/>
  <c r="L723"/>
  <c r="K723"/>
  <c r="H723"/>
  <c r="G723"/>
  <c r="F723"/>
  <c r="E723"/>
  <c r="D723"/>
  <c r="I723" s="1"/>
  <c r="C723"/>
  <c r="B723"/>
  <c r="A723"/>
  <c r="Q722"/>
  <c r="P722"/>
  <c r="O722"/>
  <c r="N722"/>
  <c r="M722"/>
  <c r="R722" s="1"/>
  <c r="L722"/>
  <c r="K722"/>
  <c r="H722"/>
  <c r="G722"/>
  <c r="F722"/>
  <c r="E722"/>
  <c r="D722"/>
  <c r="I722" s="1"/>
  <c r="C722"/>
  <c r="B722"/>
  <c r="A722"/>
  <c r="Q721"/>
  <c r="P721"/>
  <c r="O721"/>
  <c r="N721"/>
  <c r="R721" s="1"/>
  <c r="M721"/>
  <c r="L721"/>
  <c r="K721"/>
  <c r="H721"/>
  <c r="G721"/>
  <c r="F721"/>
  <c r="E721"/>
  <c r="I721" s="1"/>
  <c r="D721"/>
  <c r="C721"/>
  <c r="B721"/>
  <c r="A721"/>
  <c r="Q720"/>
  <c r="P720"/>
  <c r="O720"/>
  <c r="N720"/>
  <c r="M720"/>
  <c r="R720" s="1"/>
  <c r="L720"/>
  <c r="K720"/>
  <c r="H720"/>
  <c r="G720"/>
  <c r="F720"/>
  <c r="E720"/>
  <c r="D720"/>
  <c r="I720" s="1"/>
  <c r="C720"/>
  <c r="B720"/>
  <c r="A720"/>
  <c r="Q719"/>
  <c r="P719"/>
  <c r="O719"/>
  <c r="N719"/>
  <c r="R719" s="1"/>
  <c r="M719"/>
  <c r="L719"/>
  <c r="I719" s="1"/>
  <c r="K719"/>
  <c r="H719"/>
  <c r="G719"/>
  <c r="F719"/>
  <c r="E719"/>
  <c r="D719"/>
  <c r="C719"/>
  <c r="B719"/>
  <c r="A719"/>
  <c r="Q718"/>
  <c r="P718"/>
  <c r="O718"/>
  <c r="N718"/>
  <c r="M718"/>
  <c r="R718" s="1"/>
  <c r="L718"/>
  <c r="K718"/>
  <c r="H718"/>
  <c r="G718"/>
  <c r="F718"/>
  <c r="E718"/>
  <c r="D718"/>
  <c r="I718" s="1"/>
  <c r="C718"/>
  <c r="B718"/>
  <c r="A718"/>
  <c r="Q717"/>
  <c r="P717"/>
  <c r="O717"/>
  <c r="N717"/>
  <c r="R717" s="1"/>
  <c r="M717"/>
  <c r="L717"/>
  <c r="K717"/>
  <c r="H717"/>
  <c r="G717"/>
  <c r="F717"/>
  <c r="E717"/>
  <c r="I717" s="1"/>
  <c r="D717"/>
  <c r="C717"/>
  <c r="B717"/>
  <c r="A717"/>
  <c r="Q716"/>
  <c r="P716"/>
  <c r="O716"/>
  <c r="N716"/>
  <c r="M716"/>
  <c r="R716" s="1"/>
  <c r="L716"/>
  <c r="K716"/>
  <c r="H716"/>
  <c r="G716"/>
  <c r="F716"/>
  <c r="E716"/>
  <c r="D716"/>
  <c r="I716" s="1"/>
  <c r="C716"/>
  <c r="B716"/>
  <c r="A716"/>
  <c r="Q715"/>
  <c r="P715"/>
  <c r="O715"/>
  <c r="N715"/>
  <c r="R715" s="1"/>
  <c r="M715"/>
  <c r="L715"/>
  <c r="I715" s="1"/>
  <c r="K715"/>
  <c r="H715"/>
  <c r="G715"/>
  <c r="F715"/>
  <c r="E715"/>
  <c r="D715"/>
  <c r="C715"/>
  <c r="B715"/>
  <c r="A715"/>
  <c r="Q714"/>
  <c r="P714"/>
  <c r="O714"/>
  <c r="N714"/>
  <c r="M714"/>
  <c r="R714" s="1"/>
  <c r="L714"/>
  <c r="K714"/>
  <c r="H714"/>
  <c r="G714"/>
  <c r="F714"/>
  <c r="E714"/>
  <c r="D714"/>
  <c r="I714" s="1"/>
  <c r="C714"/>
  <c r="B714"/>
  <c r="A714"/>
  <c r="Q713"/>
  <c r="P713"/>
  <c r="O713"/>
  <c r="N713"/>
  <c r="R713" s="1"/>
  <c r="M713"/>
  <c r="L713"/>
  <c r="K713"/>
  <c r="H713"/>
  <c r="G713"/>
  <c r="F713"/>
  <c r="E713"/>
  <c r="I713" s="1"/>
  <c r="D713"/>
  <c r="C713"/>
  <c r="B713"/>
  <c r="A713"/>
  <c r="Q712"/>
  <c r="P712"/>
  <c r="O712"/>
  <c r="N712"/>
  <c r="M712"/>
  <c r="R712" s="1"/>
  <c r="L712"/>
  <c r="K712"/>
  <c r="H712"/>
  <c r="G712"/>
  <c r="F712"/>
  <c r="E712"/>
  <c r="D712"/>
  <c r="I712" s="1"/>
  <c r="C712"/>
  <c r="B712"/>
  <c r="A712"/>
  <c r="Q711"/>
  <c r="P711"/>
  <c r="O711"/>
  <c r="N711"/>
  <c r="R711" s="1"/>
  <c r="M711"/>
  <c r="L711"/>
  <c r="I711" s="1"/>
  <c r="K711"/>
  <c r="H711"/>
  <c r="G711"/>
  <c r="F711"/>
  <c r="E711"/>
  <c r="D711"/>
  <c r="C711"/>
  <c r="B711"/>
  <c r="A711"/>
  <c r="Q710"/>
  <c r="P710"/>
  <c r="O710"/>
  <c r="N710"/>
  <c r="M710"/>
  <c r="R710" s="1"/>
  <c r="L710"/>
  <c r="K710"/>
  <c r="H710"/>
  <c r="G710"/>
  <c r="F710"/>
  <c r="E710"/>
  <c r="D710"/>
  <c r="I710" s="1"/>
  <c r="C710"/>
  <c r="B710"/>
  <c r="A710"/>
  <c r="Q709"/>
  <c r="P709"/>
  <c r="O709"/>
  <c r="N709"/>
  <c r="R709" s="1"/>
  <c r="M709"/>
  <c r="L709"/>
  <c r="K709"/>
  <c r="H709"/>
  <c r="G709"/>
  <c r="F709"/>
  <c r="E709"/>
  <c r="I709" s="1"/>
  <c r="D709"/>
  <c r="C709"/>
  <c r="B709"/>
  <c r="A709"/>
  <c r="Q708"/>
  <c r="P708"/>
  <c r="O708"/>
  <c r="N708"/>
  <c r="M708"/>
  <c r="R708" s="1"/>
  <c r="L708"/>
  <c r="K708"/>
  <c r="H708"/>
  <c r="G708"/>
  <c r="F708"/>
  <c r="E708"/>
  <c r="D708"/>
  <c r="I708" s="1"/>
  <c r="C708"/>
  <c r="B708"/>
  <c r="A708"/>
  <c r="Q707"/>
  <c r="P707"/>
  <c r="O707"/>
  <c r="N707"/>
  <c r="R707" s="1"/>
  <c r="M707"/>
  <c r="L707"/>
  <c r="I707" s="1"/>
  <c r="K707"/>
  <c r="H707"/>
  <c r="G707"/>
  <c r="F707"/>
  <c r="E707"/>
  <c r="D707"/>
  <c r="C707"/>
  <c r="B707"/>
  <c r="A707"/>
  <c r="Q706"/>
  <c r="P706"/>
  <c r="O706"/>
  <c r="N706"/>
  <c r="M706"/>
  <c r="R706" s="1"/>
  <c r="L706"/>
  <c r="K706"/>
  <c r="H706"/>
  <c r="G706"/>
  <c r="F706"/>
  <c r="E706"/>
  <c r="D706"/>
  <c r="I706" s="1"/>
  <c r="C706"/>
  <c r="B706"/>
  <c r="A706"/>
  <c r="Q705"/>
  <c r="P705"/>
  <c r="O705"/>
  <c r="N705"/>
  <c r="R705" s="1"/>
  <c r="M705"/>
  <c r="L705"/>
  <c r="K705"/>
  <c r="H705"/>
  <c r="G705"/>
  <c r="F705"/>
  <c r="E705"/>
  <c r="I705" s="1"/>
  <c r="D705"/>
  <c r="C705"/>
  <c r="B705"/>
  <c r="A705"/>
  <c r="Q704"/>
  <c r="P704"/>
  <c r="O704"/>
  <c r="N704"/>
  <c r="M704"/>
  <c r="R704" s="1"/>
  <c r="L704"/>
  <c r="K704"/>
  <c r="H704"/>
  <c r="G704"/>
  <c r="F704"/>
  <c r="E704"/>
  <c r="D704"/>
  <c r="I704" s="1"/>
  <c r="C704"/>
  <c r="B704"/>
  <c r="A704"/>
  <c r="Q703"/>
  <c r="P703"/>
  <c r="O703"/>
  <c r="N703"/>
  <c r="R703" s="1"/>
  <c r="M703"/>
  <c r="L703"/>
  <c r="I703" s="1"/>
  <c r="K703"/>
  <c r="H703"/>
  <c r="G703"/>
  <c r="F703"/>
  <c r="E703"/>
  <c r="D703"/>
  <c r="C703"/>
  <c r="B703"/>
  <c r="A703"/>
  <c r="Q702"/>
  <c r="P702"/>
  <c r="O702"/>
  <c r="N702"/>
  <c r="M702"/>
  <c r="R702" s="1"/>
  <c r="L702"/>
  <c r="K702"/>
  <c r="H702"/>
  <c r="G702"/>
  <c r="F702"/>
  <c r="E702"/>
  <c r="D702"/>
  <c r="I702" s="1"/>
  <c r="C702"/>
  <c r="B702"/>
  <c r="A702"/>
  <c r="Q701"/>
  <c r="P701"/>
  <c r="O701"/>
  <c r="N701"/>
  <c r="R701" s="1"/>
  <c r="M701"/>
  <c r="L701"/>
  <c r="K701"/>
  <c r="H701"/>
  <c r="G701"/>
  <c r="F701"/>
  <c r="E701"/>
  <c r="I701" s="1"/>
  <c r="D701"/>
  <c r="C701"/>
  <c r="B701"/>
  <c r="A701"/>
  <c r="Q700"/>
  <c r="P700"/>
  <c r="O700"/>
  <c r="N700"/>
  <c r="M700"/>
  <c r="R700" s="1"/>
  <c r="L700"/>
  <c r="K700"/>
  <c r="H700"/>
  <c r="G700"/>
  <c r="F700"/>
  <c r="E700"/>
  <c r="D700"/>
  <c r="I700" s="1"/>
  <c r="C700"/>
  <c r="B700"/>
  <c r="A700"/>
  <c r="Q699"/>
  <c r="P699"/>
  <c r="O699"/>
  <c r="N699"/>
  <c r="R699" s="1"/>
  <c r="M699"/>
  <c r="L699"/>
  <c r="I699" s="1"/>
  <c r="K699"/>
  <c r="H699"/>
  <c r="G699"/>
  <c r="F699"/>
  <c r="E699"/>
  <c r="D699"/>
  <c r="C699"/>
  <c r="B699"/>
  <c r="A699"/>
  <c r="Q698"/>
  <c r="P698"/>
  <c r="O698"/>
  <c r="N698"/>
  <c r="M698"/>
  <c r="R698" s="1"/>
  <c r="L698"/>
  <c r="K698"/>
  <c r="H698"/>
  <c r="G698"/>
  <c r="F698"/>
  <c r="E698"/>
  <c r="D698"/>
  <c r="I698" s="1"/>
  <c r="C698"/>
  <c r="B698"/>
  <c r="A698"/>
  <c r="Q697"/>
  <c r="P697"/>
  <c r="O697"/>
  <c r="N697"/>
  <c r="R697" s="1"/>
  <c r="M697"/>
  <c r="L697"/>
  <c r="K697"/>
  <c r="H697"/>
  <c r="G697"/>
  <c r="F697"/>
  <c r="E697"/>
  <c r="I697" s="1"/>
  <c r="D697"/>
  <c r="C697"/>
  <c r="B697"/>
  <c r="A697"/>
  <c r="Q696"/>
  <c r="P696"/>
  <c r="O696"/>
  <c r="N696"/>
  <c r="M696"/>
  <c r="R696" s="1"/>
  <c r="L696"/>
  <c r="K696"/>
  <c r="H696"/>
  <c r="G696"/>
  <c r="F696"/>
  <c r="E696"/>
  <c r="D696"/>
  <c r="I696" s="1"/>
  <c r="C696"/>
  <c r="B696"/>
  <c r="A696"/>
  <c r="Q695"/>
  <c r="P695"/>
  <c r="O695"/>
  <c r="N695"/>
  <c r="R695" s="1"/>
  <c r="M695"/>
  <c r="L695"/>
  <c r="I695" s="1"/>
  <c r="K695"/>
  <c r="H695"/>
  <c r="G695"/>
  <c r="F695"/>
  <c r="E695"/>
  <c r="D695"/>
  <c r="C695"/>
  <c r="B695"/>
  <c r="A695"/>
  <c r="Q694"/>
  <c r="P694"/>
  <c r="O694"/>
  <c r="N694"/>
  <c r="M694"/>
  <c r="R694" s="1"/>
  <c r="L694"/>
  <c r="K694"/>
  <c r="H694"/>
  <c r="G694"/>
  <c r="F694"/>
  <c r="E694"/>
  <c r="D694"/>
  <c r="I694" s="1"/>
  <c r="C694"/>
  <c r="B694"/>
  <c r="A694"/>
  <c r="Q693"/>
  <c r="P693"/>
  <c r="O693"/>
  <c r="N693"/>
  <c r="R693" s="1"/>
  <c r="M693"/>
  <c r="L693"/>
  <c r="K693"/>
  <c r="H693"/>
  <c r="G693"/>
  <c r="F693"/>
  <c r="E693"/>
  <c r="I693" s="1"/>
  <c r="D693"/>
  <c r="C693"/>
  <c r="B693"/>
  <c r="A693"/>
  <c r="Q692"/>
  <c r="P692"/>
  <c r="O692"/>
  <c r="N692"/>
  <c r="M692"/>
  <c r="R692" s="1"/>
  <c r="L692"/>
  <c r="K692"/>
  <c r="H692"/>
  <c r="G692"/>
  <c r="F692"/>
  <c r="E692"/>
  <c r="D692"/>
  <c r="I692" s="1"/>
  <c r="C692"/>
  <c r="B692"/>
  <c r="A692"/>
  <c r="Q691"/>
  <c r="P691"/>
  <c r="O691"/>
  <c r="N691"/>
  <c r="R691" s="1"/>
  <c r="M691"/>
  <c r="L691"/>
  <c r="I691" s="1"/>
  <c r="K691"/>
  <c r="H691"/>
  <c r="G691"/>
  <c r="F691"/>
  <c r="E691"/>
  <c r="D691"/>
  <c r="C691"/>
  <c r="B691"/>
  <c r="A691"/>
  <c r="Q690"/>
  <c r="P690"/>
  <c r="O690"/>
  <c r="N690"/>
  <c r="M690"/>
  <c r="R690" s="1"/>
  <c r="L690"/>
  <c r="K690"/>
  <c r="H690"/>
  <c r="G690"/>
  <c r="F690"/>
  <c r="E690"/>
  <c r="D690"/>
  <c r="I690" s="1"/>
  <c r="C690"/>
  <c r="B690"/>
  <c r="A690"/>
  <c r="Q689"/>
  <c r="P689"/>
  <c r="O689"/>
  <c r="N689"/>
  <c r="R689" s="1"/>
  <c r="M689"/>
  <c r="L689"/>
  <c r="K689"/>
  <c r="H689"/>
  <c r="G689"/>
  <c r="F689"/>
  <c r="E689"/>
  <c r="I689" s="1"/>
  <c r="D689"/>
  <c r="C689"/>
  <c r="B689"/>
  <c r="A689"/>
  <c r="Q688"/>
  <c r="P688"/>
  <c r="O688"/>
  <c r="N688"/>
  <c r="M688"/>
  <c r="R688" s="1"/>
  <c r="L688"/>
  <c r="K688"/>
  <c r="H688"/>
  <c r="G688"/>
  <c r="F688"/>
  <c r="E688"/>
  <c r="D688"/>
  <c r="I688" s="1"/>
  <c r="C688"/>
  <c r="B688"/>
  <c r="A688"/>
  <c r="Q687"/>
  <c r="P687"/>
  <c r="O687"/>
  <c r="N687"/>
  <c r="R687" s="1"/>
  <c r="M687"/>
  <c r="L687"/>
  <c r="I687" s="1"/>
  <c r="K687"/>
  <c r="H687"/>
  <c r="G687"/>
  <c r="F687"/>
  <c r="E687"/>
  <c r="D687"/>
  <c r="C687"/>
  <c r="B687"/>
  <c r="A687"/>
  <c r="Q686"/>
  <c r="P686"/>
  <c r="O686"/>
  <c r="N686"/>
  <c r="M686"/>
  <c r="R686" s="1"/>
  <c r="L686"/>
  <c r="K686"/>
  <c r="H686"/>
  <c r="G686"/>
  <c r="F686"/>
  <c r="E686"/>
  <c r="D686"/>
  <c r="I686" s="1"/>
  <c r="C686"/>
  <c r="B686"/>
  <c r="A686"/>
  <c r="Q685"/>
  <c r="P685"/>
  <c r="O685"/>
  <c r="N685"/>
  <c r="R685" s="1"/>
  <c r="M685"/>
  <c r="L685"/>
  <c r="K685"/>
  <c r="H685"/>
  <c r="G685"/>
  <c r="F685"/>
  <c r="E685"/>
  <c r="I685" s="1"/>
  <c r="D685"/>
  <c r="C685"/>
  <c r="B685"/>
  <c r="A685"/>
  <c r="Q684"/>
  <c r="P684"/>
  <c r="O684"/>
  <c r="N684"/>
  <c r="M684"/>
  <c r="R684" s="1"/>
  <c r="L684"/>
  <c r="K684"/>
  <c r="H684"/>
  <c r="G684"/>
  <c r="F684"/>
  <c r="E684"/>
  <c r="D684"/>
  <c r="I684" s="1"/>
  <c r="C684"/>
  <c r="B684"/>
  <c r="A684"/>
  <c r="Q683"/>
  <c r="P683"/>
  <c r="O683"/>
  <c r="N683"/>
  <c r="R683" s="1"/>
  <c r="M683"/>
  <c r="L683"/>
  <c r="I683" s="1"/>
  <c r="K683"/>
  <c r="H683"/>
  <c r="G683"/>
  <c r="F683"/>
  <c r="E683"/>
  <c r="D683"/>
  <c r="C683"/>
  <c r="B683"/>
  <c r="A683"/>
  <c r="Q682"/>
  <c r="P682"/>
  <c r="O682"/>
  <c r="N682"/>
  <c r="M682"/>
  <c r="R682" s="1"/>
  <c r="L682"/>
  <c r="K682"/>
  <c r="H682"/>
  <c r="G682"/>
  <c r="F682"/>
  <c r="E682"/>
  <c r="D682"/>
  <c r="I682" s="1"/>
  <c r="C682"/>
  <c r="B682"/>
  <c r="A682"/>
  <c r="Q681"/>
  <c r="P681"/>
  <c r="O681"/>
  <c r="N681"/>
  <c r="R681" s="1"/>
  <c r="M681"/>
  <c r="L681"/>
  <c r="K681"/>
  <c r="H681"/>
  <c r="G681"/>
  <c r="F681"/>
  <c r="E681"/>
  <c r="I681" s="1"/>
  <c r="D681"/>
  <c r="C681"/>
  <c r="B681"/>
  <c r="A681"/>
  <c r="Q680"/>
  <c r="P680"/>
  <c r="O680"/>
  <c r="N680"/>
  <c r="M680"/>
  <c r="R680" s="1"/>
  <c r="L680"/>
  <c r="K680"/>
  <c r="H680"/>
  <c r="G680"/>
  <c r="F680"/>
  <c r="E680"/>
  <c r="D680"/>
  <c r="I680" s="1"/>
  <c r="C680"/>
  <c r="B680"/>
  <c r="A680"/>
  <c r="Q679"/>
  <c r="P679"/>
  <c r="O679"/>
  <c r="N679"/>
  <c r="R679" s="1"/>
  <c r="M679"/>
  <c r="L679"/>
  <c r="I679" s="1"/>
  <c r="K679"/>
  <c r="H679"/>
  <c r="G679"/>
  <c r="F679"/>
  <c r="E679"/>
  <c r="D679"/>
  <c r="C679"/>
  <c r="B679"/>
  <c r="A679"/>
  <c r="Q678"/>
  <c r="P678"/>
  <c r="O678"/>
  <c r="N678"/>
  <c r="M678"/>
  <c r="R678" s="1"/>
  <c r="L678"/>
  <c r="K678"/>
  <c r="H678"/>
  <c r="G678"/>
  <c r="F678"/>
  <c r="E678"/>
  <c r="D678"/>
  <c r="I678" s="1"/>
  <c r="C678"/>
  <c r="B678"/>
  <c r="A678"/>
  <c r="Q677"/>
  <c r="P677"/>
  <c r="O677"/>
  <c r="N677"/>
  <c r="R677" s="1"/>
  <c r="M677"/>
  <c r="L677"/>
  <c r="K677"/>
  <c r="H677"/>
  <c r="G677"/>
  <c r="F677"/>
  <c r="E677"/>
  <c r="I677" s="1"/>
  <c r="D677"/>
  <c r="C677"/>
  <c r="B677"/>
  <c r="A677"/>
  <c r="Q676"/>
  <c r="P676"/>
  <c r="O676"/>
  <c r="N676"/>
  <c r="M676"/>
  <c r="R676" s="1"/>
  <c r="L676"/>
  <c r="K676"/>
  <c r="H676"/>
  <c r="G676"/>
  <c r="F676"/>
  <c r="E676"/>
  <c r="D676"/>
  <c r="I676" s="1"/>
  <c r="C676"/>
  <c r="B676"/>
  <c r="A676"/>
  <c r="Q675"/>
  <c r="P675"/>
  <c r="O675"/>
  <c r="N675"/>
  <c r="R675" s="1"/>
  <c r="M675"/>
  <c r="L675"/>
  <c r="I675" s="1"/>
  <c r="K675"/>
  <c r="H675"/>
  <c r="G675"/>
  <c r="F675"/>
  <c r="E675"/>
  <c r="D675"/>
  <c r="C675"/>
  <c r="B675"/>
  <c r="A675"/>
  <c r="Q674"/>
  <c r="P674"/>
  <c r="O674"/>
  <c r="N674"/>
  <c r="M674"/>
  <c r="R674" s="1"/>
  <c r="L674"/>
  <c r="K674"/>
  <c r="H674"/>
  <c r="G674"/>
  <c r="F674"/>
  <c r="E674"/>
  <c r="D674"/>
  <c r="I674" s="1"/>
  <c r="C674"/>
  <c r="B674"/>
  <c r="A674"/>
  <c r="Q673"/>
  <c r="P673"/>
  <c r="O673"/>
  <c r="N673"/>
  <c r="R673" s="1"/>
  <c r="M673"/>
  <c r="L673"/>
  <c r="K673"/>
  <c r="H673"/>
  <c r="G673"/>
  <c r="F673"/>
  <c r="E673"/>
  <c r="I673" s="1"/>
  <c r="D673"/>
  <c r="C673"/>
  <c r="B673"/>
  <c r="A673"/>
  <c r="Q672"/>
  <c r="P672"/>
  <c r="O672"/>
  <c r="N672"/>
  <c r="M672"/>
  <c r="R672" s="1"/>
  <c r="L672"/>
  <c r="K672"/>
  <c r="H672"/>
  <c r="G672"/>
  <c r="F672"/>
  <c r="E672"/>
  <c r="D672"/>
  <c r="I672" s="1"/>
  <c r="C672"/>
  <c r="B672"/>
  <c r="A672"/>
  <c r="Q671"/>
  <c r="P671"/>
  <c r="O671"/>
  <c r="N671"/>
  <c r="R671" s="1"/>
  <c r="M671"/>
  <c r="L671"/>
  <c r="I671" s="1"/>
  <c r="K671"/>
  <c r="H671"/>
  <c r="G671"/>
  <c r="F671"/>
  <c r="E671"/>
  <c r="D671"/>
  <c r="C671"/>
  <c r="B671"/>
  <c r="A671"/>
  <c r="Q670"/>
  <c r="P670"/>
  <c r="O670"/>
  <c r="N670"/>
  <c r="M670"/>
  <c r="R670" s="1"/>
  <c r="L670"/>
  <c r="K670"/>
  <c r="H670"/>
  <c r="G670"/>
  <c r="F670"/>
  <c r="E670"/>
  <c r="D670"/>
  <c r="I670" s="1"/>
  <c r="C670"/>
  <c r="B670"/>
  <c r="A670"/>
  <c r="Q669"/>
  <c r="P669"/>
  <c r="O669"/>
  <c r="N669"/>
  <c r="R669" s="1"/>
  <c r="M669"/>
  <c r="L669"/>
  <c r="K669"/>
  <c r="H669"/>
  <c r="G669"/>
  <c r="F669"/>
  <c r="E669"/>
  <c r="I669" s="1"/>
  <c r="D669"/>
  <c r="C669"/>
  <c r="B669"/>
  <c r="A669"/>
  <c r="Q668"/>
  <c r="P668"/>
  <c r="O668"/>
  <c r="N668"/>
  <c r="M668"/>
  <c r="R668" s="1"/>
  <c r="L668"/>
  <c r="K668"/>
  <c r="H668"/>
  <c r="G668"/>
  <c r="F668"/>
  <c r="E668"/>
  <c r="D668"/>
  <c r="I668" s="1"/>
  <c r="C668"/>
  <c r="B668"/>
  <c r="A668"/>
  <c r="Q667"/>
  <c r="P667"/>
  <c r="O667"/>
  <c r="N667"/>
  <c r="R667" s="1"/>
  <c r="M667"/>
  <c r="L667"/>
  <c r="I667" s="1"/>
  <c r="K667"/>
  <c r="H667"/>
  <c r="G667"/>
  <c r="F667"/>
  <c r="E667"/>
  <c r="D667"/>
  <c r="C667"/>
  <c r="B667"/>
  <c r="A667"/>
  <c r="Q666"/>
  <c r="P666"/>
  <c r="O666"/>
  <c r="N666"/>
  <c r="M666"/>
  <c r="R666" s="1"/>
  <c r="L666"/>
  <c r="K666"/>
  <c r="H666"/>
  <c r="G666"/>
  <c r="F666"/>
  <c r="E666"/>
  <c r="D666"/>
  <c r="I666" s="1"/>
  <c r="C666"/>
  <c r="B666"/>
  <c r="A666"/>
  <c r="Q665"/>
  <c r="P665"/>
  <c r="O665"/>
  <c r="N665"/>
  <c r="R665" s="1"/>
  <c r="M665"/>
  <c r="L665"/>
  <c r="K665"/>
  <c r="H665"/>
  <c r="G665"/>
  <c r="F665"/>
  <c r="E665"/>
  <c r="I665" s="1"/>
  <c r="D665"/>
  <c r="C665"/>
  <c r="B665"/>
  <c r="A665"/>
  <c r="Q664"/>
  <c r="P664"/>
  <c r="O664"/>
  <c r="N664"/>
  <c r="M664"/>
  <c r="R664" s="1"/>
  <c r="L664"/>
  <c r="K664"/>
  <c r="H664"/>
  <c r="G664"/>
  <c r="F664"/>
  <c r="E664"/>
  <c r="D664"/>
  <c r="I664" s="1"/>
  <c r="C664"/>
  <c r="B664"/>
  <c r="A664"/>
  <c r="Q663"/>
  <c r="P663"/>
  <c r="O663"/>
  <c r="N663"/>
  <c r="R663" s="1"/>
  <c r="M663"/>
  <c r="L663"/>
  <c r="I663" s="1"/>
  <c r="K663"/>
  <c r="H663"/>
  <c r="G663"/>
  <c r="F663"/>
  <c r="E663"/>
  <c r="D663"/>
  <c r="C663"/>
  <c r="B663"/>
  <c r="A663"/>
  <c r="Q662"/>
  <c r="P662"/>
  <c r="O662"/>
  <c r="N662"/>
  <c r="M662"/>
  <c r="R662" s="1"/>
  <c r="L662"/>
  <c r="K662"/>
  <c r="H662"/>
  <c r="G662"/>
  <c r="F662"/>
  <c r="E662"/>
  <c r="D662"/>
  <c r="I662" s="1"/>
  <c r="C662"/>
  <c r="B662"/>
  <c r="A662"/>
  <c r="Q661"/>
  <c r="P661"/>
  <c r="O661"/>
  <c r="N661"/>
  <c r="R661" s="1"/>
  <c r="M661"/>
  <c r="L661"/>
  <c r="K661"/>
  <c r="H661"/>
  <c r="G661"/>
  <c r="F661"/>
  <c r="E661"/>
  <c r="I661" s="1"/>
  <c r="D661"/>
  <c r="C661"/>
  <c r="B661"/>
  <c r="A661"/>
  <c r="Q660"/>
  <c r="P660"/>
  <c r="O660"/>
  <c r="N660"/>
  <c r="M660"/>
  <c r="R660" s="1"/>
  <c r="L660"/>
  <c r="K660"/>
  <c r="H660"/>
  <c r="G660"/>
  <c r="F660"/>
  <c r="E660"/>
  <c r="D660"/>
  <c r="I660" s="1"/>
  <c r="C660"/>
  <c r="B660"/>
  <c r="A660"/>
  <c r="Q659"/>
  <c r="P659"/>
  <c r="O659"/>
  <c r="N659"/>
  <c r="R659" s="1"/>
  <c r="M659"/>
  <c r="L659"/>
  <c r="I659" s="1"/>
  <c r="K659"/>
  <c r="H659"/>
  <c r="G659"/>
  <c r="F659"/>
  <c r="E659"/>
  <c r="D659"/>
  <c r="C659"/>
  <c r="B659"/>
  <c r="A659"/>
  <c r="Q658"/>
  <c r="P658"/>
  <c r="O658"/>
  <c r="N658"/>
  <c r="M658"/>
  <c r="R658" s="1"/>
  <c r="L658"/>
  <c r="K658"/>
  <c r="H658"/>
  <c r="G658"/>
  <c r="F658"/>
  <c r="E658"/>
  <c r="D658"/>
  <c r="I658" s="1"/>
  <c r="C658"/>
  <c r="B658"/>
  <c r="A658"/>
  <c r="Q657"/>
  <c r="P657"/>
  <c r="O657"/>
  <c r="N657"/>
  <c r="R657" s="1"/>
  <c r="M657"/>
  <c r="L657"/>
  <c r="K657"/>
  <c r="H657"/>
  <c r="G657"/>
  <c r="F657"/>
  <c r="E657"/>
  <c r="I657" s="1"/>
  <c r="D657"/>
  <c r="C657"/>
  <c r="B657"/>
  <c r="A657"/>
  <c r="Q656"/>
  <c r="P656"/>
  <c r="O656"/>
  <c r="N656"/>
  <c r="M656"/>
  <c r="R656" s="1"/>
  <c r="L656"/>
  <c r="K656"/>
  <c r="H656"/>
  <c r="G656"/>
  <c r="F656"/>
  <c r="E656"/>
  <c r="D656"/>
  <c r="I656" s="1"/>
  <c r="C656"/>
  <c r="B656"/>
  <c r="A656"/>
  <c r="Q655"/>
  <c r="P655"/>
  <c r="O655"/>
  <c r="N655"/>
  <c r="R655" s="1"/>
  <c r="M655"/>
  <c r="L655"/>
  <c r="I655" s="1"/>
  <c r="K655"/>
  <c r="H655"/>
  <c r="G655"/>
  <c r="F655"/>
  <c r="E655"/>
  <c r="D655"/>
  <c r="C655"/>
  <c r="B655"/>
  <c r="A655"/>
  <c r="Q654"/>
  <c r="P654"/>
  <c r="O654"/>
  <c r="N654"/>
  <c r="M654"/>
  <c r="R654" s="1"/>
  <c r="L654"/>
  <c r="K654"/>
  <c r="H654"/>
  <c r="G654"/>
  <c r="F654"/>
  <c r="E654"/>
  <c r="D654"/>
  <c r="I654" s="1"/>
  <c r="C654"/>
  <c r="B654"/>
  <c r="A654"/>
  <c r="Q653"/>
  <c r="P653"/>
  <c r="O653"/>
  <c r="N653"/>
  <c r="R653" s="1"/>
  <c r="M653"/>
  <c r="L653"/>
  <c r="K653"/>
  <c r="H653"/>
  <c r="G653"/>
  <c r="F653"/>
  <c r="E653"/>
  <c r="I653" s="1"/>
  <c r="D653"/>
  <c r="C653"/>
  <c r="B653"/>
  <c r="A653"/>
  <c r="Q652"/>
  <c r="P652"/>
  <c r="O652"/>
  <c r="N652"/>
  <c r="M652"/>
  <c r="R652" s="1"/>
  <c r="L652"/>
  <c r="K652"/>
  <c r="H652"/>
  <c r="G652"/>
  <c r="F652"/>
  <c r="E652"/>
  <c r="D652"/>
  <c r="I652" s="1"/>
  <c r="C652"/>
  <c r="B652"/>
  <c r="A652"/>
  <c r="Q651"/>
  <c r="P651"/>
  <c r="O651"/>
  <c r="N651"/>
  <c r="R651" s="1"/>
  <c r="M651"/>
  <c r="L651"/>
  <c r="I651" s="1"/>
  <c r="K651"/>
  <c r="H651"/>
  <c r="G651"/>
  <c r="F651"/>
  <c r="E651"/>
  <c r="D651"/>
  <c r="C651"/>
  <c r="B651"/>
  <c r="A651"/>
  <c r="Q650"/>
  <c r="P650"/>
  <c r="O650"/>
  <c r="N650"/>
  <c r="M650"/>
  <c r="R650" s="1"/>
  <c r="L650"/>
  <c r="K650"/>
  <c r="H650"/>
  <c r="G650"/>
  <c r="F650"/>
  <c r="E650"/>
  <c r="D650"/>
  <c r="I650" s="1"/>
  <c r="C650"/>
  <c r="B650"/>
  <c r="A650"/>
  <c r="Q649"/>
  <c r="P649"/>
  <c r="O649"/>
  <c r="N649"/>
  <c r="R649" s="1"/>
  <c r="M649"/>
  <c r="L649"/>
  <c r="K649"/>
  <c r="H649"/>
  <c r="G649"/>
  <c r="F649"/>
  <c r="E649"/>
  <c r="I649" s="1"/>
  <c r="D649"/>
  <c r="C649"/>
  <c r="B649"/>
  <c r="A649"/>
  <c r="Q648"/>
  <c r="P648"/>
  <c r="O648"/>
  <c r="N648"/>
  <c r="M648"/>
  <c r="R648" s="1"/>
  <c r="L648"/>
  <c r="K648"/>
  <c r="H648"/>
  <c r="G648"/>
  <c r="F648"/>
  <c r="E648"/>
  <c r="D648"/>
  <c r="I648" s="1"/>
  <c r="C648"/>
  <c r="B648"/>
  <c r="A648"/>
  <c r="Q647"/>
  <c r="P647"/>
  <c r="O647"/>
  <c r="N647"/>
  <c r="R647" s="1"/>
  <c r="M647"/>
  <c r="L647"/>
  <c r="I647" s="1"/>
  <c r="K647"/>
  <c r="H647"/>
  <c r="G647"/>
  <c r="F647"/>
  <c r="E647"/>
  <c r="D647"/>
  <c r="C647"/>
  <c r="B647"/>
  <c r="A647"/>
  <c r="Q646"/>
  <c r="P646"/>
  <c r="O646"/>
  <c r="N646"/>
  <c r="M646"/>
  <c r="R646" s="1"/>
  <c r="L646"/>
  <c r="K646"/>
  <c r="H646"/>
  <c r="G646"/>
  <c r="F646"/>
  <c r="E646"/>
  <c r="D646"/>
  <c r="I646" s="1"/>
  <c r="C646"/>
  <c r="B646"/>
  <c r="A646"/>
  <c r="Q645"/>
  <c r="P645"/>
  <c r="O645"/>
  <c r="N645"/>
  <c r="R645" s="1"/>
  <c r="M645"/>
  <c r="L645"/>
  <c r="K645"/>
  <c r="H645"/>
  <c r="G645"/>
  <c r="F645"/>
  <c r="E645"/>
  <c r="I645" s="1"/>
  <c r="D645"/>
  <c r="C645"/>
  <c r="B645"/>
  <c r="A645"/>
  <c r="Q644"/>
  <c r="P644"/>
  <c r="O644"/>
  <c r="N644"/>
  <c r="M644"/>
  <c r="R644" s="1"/>
  <c r="L644"/>
  <c r="K644"/>
  <c r="H644"/>
  <c r="G644"/>
  <c r="F644"/>
  <c r="E644"/>
  <c r="D644"/>
  <c r="I644" s="1"/>
  <c r="C644"/>
  <c r="B644"/>
  <c r="A644"/>
  <c r="Q643"/>
  <c r="P643"/>
  <c r="O643"/>
  <c r="N643"/>
  <c r="R643" s="1"/>
  <c r="M643"/>
  <c r="L643"/>
  <c r="I643" s="1"/>
  <c r="K643"/>
  <c r="H643"/>
  <c r="G643"/>
  <c r="F643"/>
  <c r="E643"/>
  <c r="D643"/>
  <c r="C643"/>
  <c r="B643"/>
  <c r="A643"/>
  <c r="Q642"/>
  <c r="P642"/>
  <c r="O642"/>
  <c r="N642"/>
  <c r="M642"/>
  <c r="R642" s="1"/>
  <c r="L642"/>
  <c r="K642"/>
  <c r="H642"/>
  <c r="G642"/>
  <c r="F642"/>
  <c r="E642"/>
  <c r="D642"/>
  <c r="I642" s="1"/>
  <c r="C642"/>
  <c r="B642"/>
  <c r="A642"/>
  <c r="Q641"/>
  <c r="P641"/>
  <c r="O641"/>
  <c r="N641"/>
  <c r="R641" s="1"/>
  <c r="M641"/>
  <c r="L641"/>
  <c r="K641"/>
  <c r="H641"/>
  <c r="G641"/>
  <c r="F641"/>
  <c r="E641"/>
  <c r="I641" s="1"/>
  <c r="D641"/>
  <c r="C641"/>
  <c r="B641"/>
  <c r="A641"/>
  <c r="Q640"/>
  <c r="P640"/>
  <c r="O640"/>
  <c r="N640"/>
  <c r="M640"/>
  <c r="R640" s="1"/>
  <c r="L640"/>
  <c r="K640"/>
  <c r="H640"/>
  <c r="G640"/>
  <c r="F640"/>
  <c r="E640"/>
  <c r="D640"/>
  <c r="I640" s="1"/>
  <c r="C640"/>
  <c r="B640"/>
  <c r="A640"/>
  <c r="Q639"/>
  <c r="P639"/>
  <c r="O639"/>
  <c r="N639"/>
  <c r="R639" s="1"/>
  <c r="M639"/>
  <c r="L639"/>
  <c r="I639" s="1"/>
  <c r="K639"/>
  <c r="H639"/>
  <c r="G639"/>
  <c r="F639"/>
  <c r="E639"/>
  <c r="D639"/>
  <c r="C639"/>
  <c r="B639"/>
  <c r="A639"/>
  <c r="Q638"/>
  <c r="P638"/>
  <c r="O638"/>
  <c r="N638"/>
  <c r="M638"/>
  <c r="R638" s="1"/>
  <c r="L638"/>
  <c r="K638"/>
  <c r="H638"/>
  <c r="G638"/>
  <c r="F638"/>
  <c r="E638"/>
  <c r="D638"/>
  <c r="I638" s="1"/>
  <c r="C638"/>
  <c r="B638"/>
  <c r="A638"/>
  <c r="Q637"/>
  <c r="P637"/>
  <c r="O637"/>
  <c r="N637"/>
  <c r="R637" s="1"/>
  <c r="M637"/>
  <c r="L637"/>
  <c r="K637"/>
  <c r="H637"/>
  <c r="G637"/>
  <c r="F637"/>
  <c r="E637"/>
  <c r="I637" s="1"/>
  <c r="D637"/>
  <c r="C637"/>
  <c r="B637"/>
  <c r="A637"/>
  <c r="Q636"/>
  <c r="P636"/>
  <c r="O636"/>
  <c r="N636"/>
  <c r="M636"/>
  <c r="R636" s="1"/>
  <c r="L636"/>
  <c r="K636"/>
  <c r="H636"/>
  <c r="G636"/>
  <c r="F636"/>
  <c r="E636"/>
  <c r="D636"/>
  <c r="I636" s="1"/>
  <c r="C636"/>
  <c r="B636"/>
  <c r="A636"/>
  <c r="Q635"/>
  <c r="P635"/>
  <c r="O635"/>
  <c r="N635"/>
  <c r="R635" s="1"/>
  <c r="M635"/>
  <c r="L635"/>
  <c r="I635" s="1"/>
  <c r="K635"/>
  <c r="H635"/>
  <c r="G635"/>
  <c r="F635"/>
  <c r="E635"/>
  <c r="D635"/>
  <c r="C635"/>
  <c r="B635"/>
  <c r="A635"/>
  <c r="Q634"/>
  <c r="P634"/>
  <c r="O634"/>
  <c r="N634"/>
  <c r="M634"/>
  <c r="R634" s="1"/>
  <c r="L634"/>
  <c r="K634"/>
  <c r="H634"/>
  <c r="G634"/>
  <c r="F634"/>
  <c r="E634"/>
  <c r="D634"/>
  <c r="I634" s="1"/>
  <c r="C634"/>
  <c r="B634"/>
  <c r="A634"/>
  <c r="Q633"/>
  <c r="P633"/>
  <c r="O633"/>
  <c r="N633"/>
  <c r="R633" s="1"/>
  <c r="M633"/>
  <c r="L633"/>
  <c r="K633"/>
  <c r="H633"/>
  <c r="G633"/>
  <c r="F633"/>
  <c r="E633"/>
  <c r="I633" s="1"/>
  <c r="D633"/>
  <c r="C633"/>
  <c r="B633"/>
  <c r="A633"/>
  <c r="Q632"/>
  <c r="P632"/>
  <c r="O632"/>
  <c r="N632"/>
  <c r="M632"/>
  <c r="R632" s="1"/>
  <c r="L632"/>
  <c r="K632"/>
  <c r="H632"/>
  <c r="G632"/>
  <c r="F632"/>
  <c r="E632"/>
  <c r="D632"/>
  <c r="I632" s="1"/>
  <c r="C632"/>
  <c r="B632"/>
  <c r="A632"/>
  <c r="Q631"/>
  <c r="P631"/>
  <c r="O631"/>
  <c r="N631"/>
  <c r="R631" s="1"/>
  <c r="M631"/>
  <c r="L631"/>
  <c r="I631" s="1"/>
  <c r="K631"/>
  <c r="H631"/>
  <c r="G631"/>
  <c r="F631"/>
  <c r="E631"/>
  <c r="D631"/>
  <c r="C631"/>
  <c r="B631"/>
  <c r="A631"/>
  <c r="Q630"/>
  <c r="P630"/>
  <c r="O630"/>
  <c r="N630"/>
  <c r="M630"/>
  <c r="R630" s="1"/>
  <c r="L630"/>
  <c r="K630"/>
  <c r="H630"/>
  <c r="G630"/>
  <c r="F630"/>
  <c r="E630"/>
  <c r="D630"/>
  <c r="I630" s="1"/>
  <c r="C630"/>
  <c r="B630"/>
  <c r="A630"/>
  <c r="Q629"/>
  <c r="P629"/>
  <c r="O629"/>
  <c r="N629"/>
  <c r="R629" s="1"/>
  <c r="M629"/>
  <c r="L629"/>
  <c r="K629"/>
  <c r="H629"/>
  <c r="G629"/>
  <c r="F629"/>
  <c r="E629"/>
  <c r="I629" s="1"/>
  <c r="D629"/>
  <c r="C629"/>
  <c r="B629"/>
  <c r="A629"/>
  <c r="Q628"/>
  <c r="P628"/>
  <c r="O628"/>
  <c r="N628"/>
  <c r="M628"/>
  <c r="R628" s="1"/>
  <c r="L628"/>
  <c r="K628"/>
  <c r="H628"/>
  <c r="G628"/>
  <c r="F628"/>
  <c r="E628"/>
  <c r="D628"/>
  <c r="I628" s="1"/>
  <c r="C628"/>
  <c r="B628"/>
  <c r="A628"/>
  <c r="Q627"/>
  <c r="P627"/>
  <c r="O627"/>
  <c r="N627"/>
  <c r="R627" s="1"/>
  <c r="M627"/>
  <c r="L627"/>
  <c r="I627" s="1"/>
  <c r="K627"/>
  <c r="H627"/>
  <c r="G627"/>
  <c r="F627"/>
  <c r="E627"/>
  <c r="D627"/>
  <c r="C627"/>
  <c r="B627"/>
  <c r="A627"/>
  <c r="Q626"/>
  <c r="P626"/>
  <c r="O626"/>
  <c r="N626"/>
  <c r="M626"/>
  <c r="R626" s="1"/>
  <c r="L626"/>
  <c r="K626"/>
  <c r="H626"/>
  <c r="G626"/>
  <c r="F626"/>
  <c r="E626"/>
  <c r="D626"/>
  <c r="I626" s="1"/>
  <c r="C626"/>
  <c r="B626"/>
  <c r="A626"/>
  <c r="Q625"/>
  <c r="P625"/>
  <c r="O625"/>
  <c r="N625"/>
  <c r="R625" s="1"/>
  <c r="M625"/>
  <c r="L625"/>
  <c r="K625"/>
  <c r="H625"/>
  <c r="G625"/>
  <c r="F625"/>
  <c r="E625"/>
  <c r="I625" s="1"/>
  <c r="D625"/>
  <c r="C625"/>
  <c r="B625"/>
  <c r="A625"/>
  <c r="Q624"/>
  <c r="P624"/>
  <c r="O624"/>
  <c r="N624"/>
  <c r="M624"/>
  <c r="R624" s="1"/>
  <c r="L624"/>
  <c r="K624"/>
  <c r="H624"/>
  <c r="G624"/>
  <c r="F624"/>
  <c r="E624"/>
  <c r="D624"/>
  <c r="I624" s="1"/>
  <c r="C624"/>
  <c r="B624"/>
  <c r="A624"/>
  <c r="Q623"/>
  <c r="P623"/>
  <c r="O623"/>
  <c r="N623"/>
  <c r="R623" s="1"/>
  <c r="M623"/>
  <c r="L623"/>
  <c r="I623" s="1"/>
  <c r="K623"/>
  <c r="H623"/>
  <c r="G623"/>
  <c r="F623"/>
  <c r="E623"/>
  <c r="D623"/>
  <c r="C623"/>
  <c r="B623"/>
  <c r="A623"/>
  <c r="Q622"/>
  <c r="P622"/>
  <c r="O622"/>
  <c r="N622"/>
  <c r="M622"/>
  <c r="R622" s="1"/>
  <c r="L622"/>
  <c r="K622"/>
  <c r="H622"/>
  <c r="G622"/>
  <c r="F622"/>
  <c r="E622"/>
  <c r="D622"/>
  <c r="I622" s="1"/>
  <c r="C622"/>
  <c r="B622"/>
  <c r="A622"/>
  <c r="Q621"/>
  <c r="P621"/>
  <c r="O621"/>
  <c r="N621"/>
  <c r="R621" s="1"/>
  <c r="M621"/>
  <c r="L621"/>
  <c r="K621"/>
  <c r="H621"/>
  <c r="G621"/>
  <c r="F621"/>
  <c r="E621"/>
  <c r="I621" s="1"/>
  <c r="D621"/>
  <c r="C621"/>
  <c r="B621"/>
  <c r="A621"/>
  <c r="Q620"/>
  <c r="P620"/>
  <c r="O620"/>
  <c r="N620"/>
  <c r="M620"/>
  <c r="R620" s="1"/>
  <c r="L620"/>
  <c r="K620"/>
  <c r="H620"/>
  <c r="G620"/>
  <c r="F620"/>
  <c r="E620"/>
  <c r="D620"/>
  <c r="I620" s="1"/>
  <c r="C620"/>
  <c r="B620"/>
  <c r="A620"/>
  <c r="Q619"/>
  <c r="P619"/>
  <c r="O619"/>
  <c r="N619"/>
  <c r="R619" s="1"/>
  <c r="M619"/>
  <c r="L619"/>
  <c r="I619" s="1"/>
  <c r="K619"/>
  <c r="H619"/>
  <c r="G619"/>
  <c r="F619"/>
  <c r="E619"/>
  <c r="D619"/>
  <c r="C619"/>
  <c r="B619"/>
  <c r="A619"/>
  <c r="Q618"/>
  <c r="P618"/>
  <c r="O618"/>
  <c r="N618"/>
  <c r="M618"/>
  <c r="R618" s="1"/>
  <c r="L618"/>
  <c r="K618"/>
  <c r="H618"/>
  <c r="G618"/>
  <c r="F618"/>
  <c r="E618"/>
  <c r="D618"/>
  <c r="I618" s="1"/>
  <c r="C618"/>
  <c r="B618"/>
  <c r="A618"/>
  <c r="Q617"/>
  <c r="P617"/>
  <c r="O617"/>
  <c r="N617"/>
  <c r="R617" s="1"/>
  <c r="M617"/>
  <c r="L617"/>
  <c r="K617"/>
  <c r="H617"/>
  <c r="G617"/>
  <c r="F617"/>
  <c r="E617"/>
  <c r="I617" s="1"/>
  <c r="D617"/>
  <c r="C617"/>
  <c r="B617"/>
  <c r="A617"/>
  <c r="Q616"/>
  <c r="P616"/>
  <c r="O616"/>
  <c r="N616"/>
  <c r="M616"/>
  <c r="R616" s="1"/>
  <c r="L616"/>
  <c r="K616"/>
  <c r="H616"/>
  <c r="G616"/>
  <c r="F616"/>
  <c r="E616"/>
  <c r="D616"/>
  <c r="I616" s="1"/>
  <c r="C616"/>
  <c r="B616"/>
  <c r="A616"/>
  <c r="Q615"/>
  <c r="P615"/>
  <c r="O615"/>
  <c r="N615"/>
  <c r="R615" s="1"/>
  <c r="M615"/>
  <c r="L615"/>
  <c r="I615" s="1"/>
  <c r="K615"/>
  <c r="H615"/>
  <c r="G615"/>
  <c r="F615"/>
  <c r="E615"/>
  <c r="D615"/>
  <c r="C615"/>
  <c r="B615"/>
  <c r="A615"/>
  <c r="Q614"/>
  <c r="P614"/>
  <c r="O614"/>
  <c r="N614"/>
  <c r="M614"/>
  <c r="R614" s="1"/>
  <c r="L614"/>
  <c r="K614"/>
  <c r="H614"/>
  <c r="G614"/>
  <c r="F614"/>
  <c r="E614"/>
  <c r="D614"/>
  <c r="I614" s="1"/>
  <c r="C614"/>
  <c r="B614"/>
  <c r="A614"/>
  <c r="Q613"/>
  <c r="P613"/>
  <c r="O613"/>
  <c r="N613"/>
  <c r="R613" s="1"/>
  <c r="M613"/>
  <c r="L613"/>
  <c r="K613"/>
  <c r="H613"/>
  <c r="G613"/>
  <c r="F613"/>
  <c r="E613"/>
  <c r="I613" s="1"/>
  <c r="D613"/>
  <c r="C613"/>
  <c r="B613"/>
  <c r="A613"/>
  <c r="Q612"/>
  <c r="P612"/>
  <c r="O612"/>
  <c r="N612"/>
  <c r="M612"/>
  <c r="R612" s="1"/>
  <c r="L612"/>
  <c r="K612"/>
  <c r="H612"/>
  <c r="G612"/>
  <c r="F612"/>
  <c r="E612"/>
  <c r="D612"/>
  <c r="I612" s="1"/>
  <c r="C612"/>
  <c r="B612"/>
  <c r="A612"/>
  <c r="Q611"/>
  <c r="P611"/>
  <c r="O611"/>
  <c r="N611"/>
  <c r="R611" s="1"/>
  <c r="M611"/>
  <c r="L611"/>
  <c r="I611" s="1"/>
  <c r="K611"/>
  <c r="H611"/>
  <c r="G611"/>
  <c r="F611"/>
  <c r="E611"/>
  <c r="D611"/>
  <c r="C611"/>
  <c r="B611"/>
  <c r="A611"/>
  <c r="Q610"/>
  <c r="P610"/>
  <c r="O610"/>
  <c r="N610"/>
  <c r="M610"/>
  <c r="R610" s="1"/>
  <c r="L610"/>
  <c r="K610"/>
  <c r="H610"/>
  <c r="G610"/>
  <c r="F610"/>
  <c r="E610"/>
  <c r="D610"/>
  <c r="I610" s="1"/>
  <c r="C610"/>
  <c r="B610"/>
  <c r="A610"/>
  <c r="Q609"/>
  <c r="P609"/>
  <c r="O609"/>
  <c r="N609"/>
  <c r="R609" s="1"/>
  <c r="M609"/>
  <c r="L609"/>
  <c r="K609"/>
  <c r="H609"/>
  <c r="G609"/>
  <c r="F609"/>
  <c r="E609"/>
  <c r="I609" s="1"/>
  <c r="D609"/>
  <c r="C609"/>
  <c r="B609"/>
  <c r="A609"/>
  <c r="Q608"/>
  <c r="P608"/>
  <c r="O608"/>
  <c r="N608"/>
  <c r="M608"/>
  <c r="R608" s="1"/>
  <c r="L608"/>
  <c r="K608"/>
  <c r="H608"/>
  <c r="G608"/>
  <c r="F608"/>
  <c r="E608"/>
  <c r="D608"/>
  <c r="I608" s="1"/>
  <c r="C608"/>
  <c r="B608"/>
  <c r="A608"/>
  <c r="Q607"/>
  <c r="P607"/>
  <c r="O607"/>
  <c r="N607"/>
  <c r="R607" s="1"/>
  <c r="M607"/>
  <c r="L607"/>
  <c r="I607" s="1"/>
  <c r="K607"/>
  <c r="H607"/>
  <c r="G607"/>
  <c r="F607"/>
  <c r="E607"/>
  <c r="D607"/>
  <c r="C607"/>
  <c r="B607"/>
  <c r="A607"/>
  <c r="Q606"/>
  <c r="P606"/>
  <c r="O606"/>
  <c r="N606"/>
  <c r="M606"/>
  <c r="R606" s="1"/>
  <c r="L606"/>
  <c r="K606"/>
  <c r="H606"/>
  <c r="G606"/>
  <c r="F606"/>
  <c r="E606"/>
  <c r="D606"/>
  <c r="I606" s="1"/>
  <c r="C606"/>
  <c r="B606"/>
  <c r="A606"/>
  <c r="Q605"/>
  <c r="P605"/>
  <c r="O605"/>
  <c r="N605"/>
  <c r="R605" s="1"/>
  <c r="M605"/>
  <c r="L605"/>
  <c r="K605"/>
  <c r="H605"/>
  <c r="G605"/>
  <c r="F605"/>
  <c r="E605"/>
  <c r="I605" s="1"/>
  <c r="D605"/>
  <c r="C605"/>
  <c r="B605"/>
  <c r="A605"/>
  <c r="Q604"/>
  <c r="P604"/>
  <c r="O604"/>
  <c r="N604"/>
  <c r="M604"/>
  <c r="R604" s="1"/>
  <c r="L604"/>
  <c r="K604"/>
  <c r="H604"/>
  <c r="G604"/>
  <c r="F604"/>
  <c r="E604"/>
  <c r="D604"/>
  <c r="I604" s="1"/>
  <c r="C604"/>
  <c r="B604"/>
  <c r="A604"/>
  <c r="Q603"/>
  <c r="P603"/>
  <c r="O603"/>
  <c r="N603"/>
  <c r="R603" s="1"/>
  <c r="M603"/>
  <c r="L603"/>
  <c r="I603" s="1"/>
  <c r="K603"/>
  <c r="H603"/>
  <c r="G603"/>
  <c r="F603"/>
  <c r="E603"/>
  <c r="D603"/>
  <c r="C603"/>
  <c r="B603"/>
  <c r="A603"/>
  <c r="Q602"/>
  <c r="P602"/>
  <c r="O602"/>
  <c r="N602"/>
  <c r="M602"/>
  <c r="R602" s="1"/>
  <c r="L602"/>
  <c r="K602"/>
  <c r="H602"/>
  <c r="G602"/>
  <c r="F602"/>
  <c r="E602"/>
  <c r="D602"/>
  <c r="I602" s="1"/>
  <c r="C602"/>
  <c r="B602"/>
  <c r="A602"/>
  <c r="Q601"/>
  <c r="P601"/>
  <c r="O601"/>
  <c r="N601"/>
  <c r="R601" s="1"/>
  <c r="M601"/>
  <c r="L601"/>
  <c r="K601"/>
  <c r="H601"/>
  <c r="G601"/>
  <c r="F601"/>
  <c r="E601"/>
  <c r="I601" s="1"/>
  <c r="D601"/>
  <c r="C601"/>
  <c r="B601"/>
  <c r="A601"/>
  <c r="Q600"/>
  <c r="P600"/>
  <c r="O600"/>
  <c r="N600"/>
  <c r="M600"/>
  <c r="R600" s="1"/>
  <c r="L600"/>
  <c r="K600"/>
  <c r="H600"/>
  <c r="G600"/>
  <c r="F600"/>
  <c r="E600"/>
  <c r="D600"/>
  <c r="I600" s="1"/>
  <c r="C600"/>
  <c r="B600"/>
  <c r="A600"/>
  <c r="Q599"/>
  <c r="P599"/>
  <c r="O599"/>
  <c r="N599"/>
  <c r="R599" s="1"/>
  <c r="M599"/>
  <c r="L599"/>
  <c r="I599" s="1"/>
  <c r="K599"/>
  <c r="H599"/>
  <c r="G599"/>
  <c r="F599"/>
  <c r="E599"/>
  <c r="D599"/>
  <c r="C599"/>
  <c r="B599"/>
  <c r="A599"/>
  <c r="Q598"/>
  <c r="P598"/>
  <c r="O598"/>
  <c r="N598"/>
  <c r="M598"/>
  <c r="R598" s="1"/>
  <c r="L598"/>
  <c r="K598"/>
  <c r="H598"/>
  <c r="G598"/>
  <c r="F598"/>
  <c r="E598"/>
  <c r="D598"/>
  <c r="I598" s="1"/>
  <c r="C598"/>
  <c r="B598"/>
  <c r="A598"/>
  <c r="Q597"/>
  <c r="P597"/>
  <c r="O597"/>
  <c r="N597"/>
  <c r="R597" s="1"/>
  <c r="M597"/>
  <c r="L597"/>
  <c r="K597"/>
  <c r="H597"/>
  <c r="G597"/>
  <c r="F597"/>
  <c r="E597"/>
  <c r="I597" s="1"/>
  <c r="D597"/>
  <c r="C597"/>
  <c r="B597"/>
  <c r="A597"/>
  <c r="Q596"/>
  <c r="P596"/>
  <c r="O596"/>
  <c r="N596"/>
  <c r="M596"/>
  <c r="R596" s="1"/>
  <c r="L596"/>
  <c r="K596"/>
  <c r="H596"/>
  <c r="G596"/>
  <c r="F596"/>
  <c r="E596"/>
  <c r="D596"/>
  <c r="I596" s="1"/>
  <c r="C596"/>
  <c r="B596"/>
  <c r="A596"/>
  <c r="Q595"/>
  <c r="P595"/>
  <c r="O595"/>
  <c r="N595"/>
  <c r="R595" s="1"/>
  <c r="M595"/>
  <c r="L595"/>
  <c r="I595" s="1"/>
  <c r="K595"/>
  <c r="H595"/>
  <c r="G595"/>
  <c r="F595"/>
  <c r="E595"/>
  <c r="D595"/>
  <c r="C595"/>
  <c r="B595"/>
  <c r="A595"/>
  <c r="Q594"/>
  <c r="P594"/>
  <c r="O594"/>
  <c r="N594"/>
  <c r="M594"/>
  <c r="R594" s="1"/>
  <c r="L594"/>
  <c r="K594"/>
  <c r="H594"/>
  <c r="G594"/>
  <c r="F594"/>
  <c r="E594"/>
  <c r="D594"/>
  <c r="I594" s="1"/>
  <c r="C594"/>
  <c r="B594"/>
  <c r="A594"/>
  <c r="Q593"/>
  <c r="P593"/>
  <c r="O593"/>
  <c r="N593"/>
  <c r="R593" s="1"/>
  <c r="M593"/>
  <c r="L593"/>
  <c r="K593"/>
  <c r="H593"/>
  <c r="G593"/>
  <c r="F593"/>
  <c r="E593"/>
  <c r="I593" s="1"/>
  <c r="D593"/>
  <c r="C593"/>
  <c r="B593"/>
  <c r="A593"/>
  <c r="Q592"/>
  <c r="P592"/>
  <c r="O592"/>
  <c r="N592"/>
  <c r="M592"/>
  <c r="R592" s="1"/>
  <c r="L592"/>
  <c r="K592"/>
  <c r="H592"/>
  <c r="G592"/>
  <c r="F592"/>
  <c r="E592"/>
  <c r="D592"/>
  <c r="I592" s="1"/>
  <c r="C592"/>
  <c r="B592"/>
  <c r="A592"/>
  <c r="Q591"/>
  <c r="P591"/>
  <c r="O591"/>
  <c r="N591"/>
  <c r="R591" s="1"/>
  <c r="M591"/>
  <c r="L591"/>
  <c r="I591" s="1"/>
  <c r="K591"/>
  <c r="H591"/>
  <c r="G591"/>
  <c r="F591"/>
  <c r="E591"/>
  <c r="D591"/>
  <c r="C591"/>
  <c r="B591"/>
  <c r="A591"/>
  <c r="Q590"/>
  <c r="P590"/>
  <c r="O590"/>
  <c r="N590"/>
  <c r="M590"/>
  <c r="R590" s="1"/>
  <c r="L590"/>
  <c r="K590"/>
  <c r="H590"/>
  <c r="G590"/>
  <c r="F590"/>
  <c r="E590"/>
  <c r="D590"/>
  <c r="I590" s="1"/>
  <c r="C590"/>
  <c r="B590"/>
  <c r="A590"/>
  <c r="Q589"/>
  <c r="P589"/>
  <c r="O589"/>
  <c r="N589"/>
  <c r="R589" s="1"/>
  <c r="M589"/>
  <c r="L589"/>
  <c r="K589"/>
  <c r="H589"/>
  <c r="G589"/>
  <c r="F589"/>
  <c r="E589"/>
  <c r="I589" s="1"/>
  <c r="D589"/>
  <c r="C589"/>
  <c r="B589"/>
  <c r="A589"/>
  <c r="Q588"/>
  <c r="P588"/>
  <c r="O588"/>
  <c r="N588"/>
  <c r="M588"/>
  <c r="R588" s="1"/>
  <c r="L588"/>
  <c r="K588"/>
  <c r="H588"/>
  <c r="G588"/>
  <c r="F588"/>
  <c r="E588"/>
  <c r="D588"/>
  <c r="I588" s="1"/>
  <c r="C588"/>
  <c r="B588"/>
  <c r="A588"/>
  <c r="Q587"/>
  <c r="P587"/>
  <c r="O587"/>
  <c r="N587"/>
  <c r="R587" s="1"/>
  <c r="M587"/>
  <c r="L587"/>
  <c r="I587" s="1"/>
  <c r="K587"/>
  <c r="H587"/>
  <c r="G587"/>
  <c r="F587"/>
  <c r="E587"/>
  <c r="D587"/>
  <c r="C587"/>
  <c r="B587"/>
  <c r="A587"/>
  <c r="Q586"/>
  <c r="P586"/>
  <c r="O586"/>
  <c r="N586"/>
  <c r="M586"/>
  <c r="R586" s="1"/>
  <c r="L586"/>
  <c r="K586"/>
  <c r="H586"/>
  <c r="G586"/>
  <c r="F586"/>
  <c r="E586"/>
  <c r="D586"/>
  <c r="I586" s="1"/>
  <c r="C586"/>
  <c r="B586"/>
  <c r="A586"/>
  <c r="Q585"/>
  <c r="P585"/>
  <c r="O585"/>
  <c r="N585"/>
  <c r="R585" s="1"/>
  <c r="M585"/>
  <c r="L585"/>
  <c r="K585"/>
  <c r="H585"/>
  <c r="G585"/>
  <c r="F585"/>
  <c r="E585"/>
  <c r="I585" s="1"/>
  <c r="D585"/>
  <c r="C585"/>
  <c r="B585"/>
  <c r="A585"/>
  <c r="Q584"/>
  <c r="P584"/>
  <c r="O584"/>
  <c r="N584"/>
  <c r="M584"/>
  <c r="R584" s="1"/>
  <c r="L584"/>
  <c r="K584"/>
  <c r="H584"/>
  <c r="G584"/>
  <c r="F584"/>
  <c r="E584"/>
  <c r="D584"/>
  <c r="I584" s="1"/>
  <c r="C584"/>
  <c r="B584"/>
  <c r="A584"/>
  <c r="Q583"/>
  <c r="P583"/>
  <c r="O583"/>
  <c r="N583"/>
  <c r="R583" s="1"/>
  <c r="M583"/>
  <c r="L583"/>
  <c r="I583" s="1"/>
  <c r="K583"/>
  <c r="H583"/>
  <c r="G583"/>
  <c r="F583"/>
  <c r="E583"/>
  <c r="D583"/>
  <c r="C583"/>
  <c r="B583"/>
  <c r="A583"/>
  <c r="Q582"/>
  <c r="P582"/>
  <c r="O582"/>
  <c r="N582"/>
  <c r="M582"/>
  <c r="R582" s="1"/>
  <c r="L582"/>
  <c r="K582"/>
  <c r="H582"/>
  <c r="G582"/>
  <c r="F582"/>
  <c r="E582"/>
  <c r="D582"/>
  <c r="I582" s="1"/>
  <c r="C582"/>
  <c r="B582"/>
  <c r="A582"/>
  <c r="Q581"/>
  <c r="P581"/>
  <c r="O581"/>
  <c r="N581"/>
  <c r="R581" s="1"/>
  <c r="M581"/>
  <c r="L581"/>
  <c r="K581"/>
  <c r="H581"/>
  <c r="G581"/>
  <c r="F581"/>
  <c r="E581"/>
  <c r="I581" s="1"/>
  <c r="D581"/>
  <c r="C581"/>
  <c r="B581"/>
  <c r="A581"/>
  <c r="Q580"/>
  <c r="P580"/>
  <c r="O580"/>
  <c r="N580"/>
  <c r="M580"/>
  <c r="R580" s="1"/>
  <c r="L580"/>
  <c r="K580"/>
  <c r="H580"/>
  <c r="G580"/>
  <c r="F580"/>
  <c r="E580"/>
  <c r="D580"/>
  <c r="I580" s="1"/>
  <c r="C580"/>
  <c r="B580"/>
  <c r="A580"/>
  <c r="Q579"/>
  <c r="P579"/>
  <c r="O579"/>
  <c r="N579"/>
  <c r="R579" s="1"/>
  <c r="M579"/>
  <c r="L579"/>
  <c r="I579" s="1"/>
  <c r="K579"/>
  <c r="H579"/>
  <c r="G579"/>
  <c r="F579"/>
  <c r="E579"/>
  <c r="D579"/>
  <c r="C579"/>
  <c r="B579"/>
  <c r="A579"/>
  <c r="Q578"/>
  <c r="P578"/>
  <c r="O578"/>
  <c r="N578"/>
  <c r="M578"/>
  <c r="R578" s="1"/>
  <c r="L578"/>
  <c r="K578"/>
  <c r="H578"/>
  <c r="G578"/>
  <c r="F578"/>
  <c r="E578"/>
  <c r="D578"/>
  <c r="I578" s="1"/>
  <c r="C578"/>
  <c r="B578"/>
  <c r="A578"/>
  <c r="Q577"/>
  <c r="P577"/>
  <c r="O577"/>
  <c r="N577"/>
  <c r="R577" s="1"/>
  <c r="M577"/>
  <c r="L577"/>
  <c r="K577"/>
  <c r="H577"/>
  <c r="G577"/>
  <c r="F577"/>
  <c r="E577"/>
  <c r="I577" s="1"/>
  <c r="D577"/>
  <c r="C577"/>
  <c r="B577"/>
  <c r="A577"/>
  <c r="Q576"/>
  <c r="P576"/>
  <c r="O576"/>
  <c r="N576"/>
  <c r="M576"/>
  <c r="R576" s="1"/>
  <c r="L576"/>
  <c r="K576"/>
  <c r="H576"/>
  <c r="G576"/>
  <c r="F576"/>
  <c r="E576"/>
  <c r="D576"/>
  <c r="I576" s="1"/>
  <c r="C576"/>
  <c r="B576"/>
  <c r="A576"/>
  <c r="Q575"/>
  <c r="P575"/>
  <c r="O575"/>
  <c r="N575"/>
  <c r="R575" s="1"/>
  <c r="M575"/>
  <c r="L575"/>
  <c r="I575" s="1"/>
  <c r="K575"/>
  <c r="H575"/>
  <c r="G575"/>
  <c r="F575"/>
  <c r="E575"/>
  <c r="D575"/>
  <c r="C575"/>
  <c r="B575"/>
  <c r="A575"/>
  <c r="Q574"/>
  <c r="P574"/>
  <c r="O574"/>
  <c r="N574"/>
  <c r="M574"/>
  <c r="R574" s="1"/>
  <c r="L574"/>
  <c r="K574"/>
  <c r="H574"/>
  <c r="G574"/>
  <c r="F574"/>
  <c r="E574"/>
  <c r="D574"/>
  <c r="I574" s="1"/>
  <c r="C574"/>
  <c r="B574"/>
  <c r="A574"/>
  <c r="Q573"/>
  <c r="P573"/>
  <c r="O573"/>
  <c r="N573"/>
  <c r="R573" s="1"/>
  <c r="M573"/>
  <c r="L573"/>
  <c r="K573"/>
  <c r="H573"/>
  <c r="G573"/>
  <c r="F573"/>
  <c r="E573"/>
  <c r="I573" s="1"/>
  <c r="D573"/>
  <c r="C573"/>
  <c r="B573"/>
  <c r="A573"/>
  <c r="Q572"/>
  <c r="P572"/>
  <c r="O572"/>
  <c r="N572"/>
  <c r="M572"/>
  <c r="R572" s="1"/>
  <c r="L572"/>
  <c r="K572"/>
  <c r="H572"/>
  <c r="G572"/>
  <c r="F572"/>
  <c r="E572"/>
  <c r="D572"/>
  <c r="I572" s="1"/>
  <c r="C572"/>
  <c r="B572"/>
  <c r="A572"/>
  <c r="Q571"/>
  <c r="P571"/>
  <c r="O571"/>
  <c r="N571"/>
  <c r="R571" s="1"/>
  <c r="M571"/>
  <c r="L571"/>
  <c r="I571" s="1"/>
  <c r="K571"/>
  <c r="H571"/>
  <c r="G571"/>
  <c r="F571"/>
  <c r="E571"/>
  <c r="D571"/>
  <c r="C571"/>
  <c r="B571"/>
  <c r="A571"/>
  <c r="Q570"/>
  <c r="P570"/>
  <c r="O570"/>
  <c r="N570"/>
  <c r="M570"/>
  <c r="R570" s="1"/>
  <c r="L570"/>
  <c r="K570"/>
  <c r="H570"/>
  <c r="G570"/>
  <c r="F570"/>
  <c r="E570"/>
  <c r="D570"/>
  <c r="I570" s="1"/>
  <c r="C570"/>
  <c r="B570"/>
  <c r="A570"/>
  <c r="Q569"/>
  <c r="P569"/>
  <c r="O569"/>
  <c r="N569"/>
  <c r="R569" s="1"/>
  <c r="M569"/>
  <c r="L569"/>
  <c r="K569"/>
  <c r="H569"/>
  <c r="G569"/>
  <c r="F569"/>
  <c r="E569"/>
  <c r="I569" s="1"/>
  <c r="D569"/>
  <c r="C569"/>
  <c r="B569"/>
  <c r="A569"/>
  <c r="Q568"/>
  <c r="P568"/>
  <c r="O568"/>
  <c r="N568"/>
  <c r="M568"/>
  <c r="R568" s="1"/>
  <c r="L568"/>
  <c r="K568"/>
  <c r="H568"/>
  <c r="G568"/>
  <c r="F568"/>
  <c r="E568"/>
  <c r="D568"/>
  <c r="I568" s="1"/>
  <c r="C568"/>
  <c r="B568"/>
  <c r="A568"/>
  <c r="Q567"/>
  <c r="P567"/>
  <c r="O567"/>
  <c r="N567"/>
  <c r="R567" s="1"/>
  <c r="M567"/>
  <c r="L567"/>
  <c r="I567" s="1"/>
  <c r="K567"/>
  <c r="H567"/>
  <c r="G567"/>
  <c r="F567"/>
  <c r="E567"/>
  <c r="D567"/>
  <c r="C567"/>
  <c r="B567"/>
  <c r="A567"/>
  <c r="Q566"/>
  <c r="P566"/>
  <c r="O566"/>
  <c r="N566"/>
  <c r="M566"/>
  <c r="R566" s="1"/>
  <c r="L566"/>
  <c r="K566"/>
  <c r="H566"/>
  <c r="G566"/>
  <c r="F566"/>
  <c r="E566"/>
  <c r="D566"/>
  <c r="I566" s="1"/>
  <c r="C566"/>
  <c r="B566"/>
  <c r="A566"/>
  <c r="Q565"/>
  <c r="P565"/>
  <c r="O565"/>
  <c r="N565"/>
  <c r="R565" s="1"/>
  <c r="M565"/>
  <c r="L565"/>
  <c r="K565"/>
  <c r="H565"/>
  <c r="G565"/>
  <c r="F565"/>
  <c r="E565"/>
  <c r="I565" s="1"/>
  <c r="D565"/>
  <c r="C565"/>
  <c r="B565"/>
  <c r="A565"/>
  <c r="Q564"/>
  <c r="P564"/>
  <c r="O564"/>
  <c r="N564"/>
  <c r="M564"/>
  <c r="R564" s="1"/>
  <c r="L564"/>
  <c r="K564"/>
  <c r="H564"/>
  <c r="G564"/>
  <c r="F564"/>
  <c r="E564"/>
  <c r="D564"/>
  <c r="I564" s="1"/>
  <c r="C564"/>
  <c r="B564"/>
  <c r="A564"/>
  <c r="Q563"/>
  <c r="P563"/>
  <c r="O563"/>
  <c r="N563"/>
  <c r="R563" s="1"/>
  <c r="M563"/>
  <c r="L563"/>
  <c r="I563" s="1"/>
  <c r="K563"/>
  <c r="H563"/>
  <c r="G563"/>
  <c r="F563"/>
  <c r="E563"/>
  <c r="D563"/>
  <c r="C563"/>
  <c r="B563"/>
  <c r="A563"/>
  <c r="Q562"/>
  <c r="P562"/>
  <c r="O562"/>
  <c r="N562"/>
  <c r="M562"/>
  <c r="R562" s="1"/>
  <c r="L562"/>
  <c r="K562"/>
  <c r="H562"/>
  <c r="G562"/>
  <c r="F562"/>
  <c r="E562"/>
  <c r="D562"/>
  <c r="I562" s="1"/>
  <c r="C562"/>
  <c r="B562"/>
  <c r="A562"/>
  <c r="Q561"/>
  <c r="P561"/>
  <c r="O561"/>
  <c r="N561"/>
  <c r="R561" s="1"/>
  <c r="M561"/>
  <c r="L561"/>
  <c r="K561"/>
  <c r="H561"/>
  <c r="G561"/>
  <c r="F561"/>
  <c r="E561"/>
  <c r="I561" s="1"/>
  <c r="D561"/>
  <c r="C561"/>
  <c r="B561"/>
  <c r="A561"/>
  <c r="Q560"/>
  <c r="P560"/>
  <c r="O560"/>
  <c r="N560"/>
  <c r="M560"/>
  <c r="R560" s="1"/>
  <c r="L560"/>
  <c r="K560"/>
  <c r="H560"/>
  <c r="G560"/>
  <c r="F560"/>
  <c r="E560"/>
  <c r="D560"/>
  <c r="I560" s="1"/>
  <c r="C560"/>
  <c r="B560"/>
  <c r="A560"/>
  <c r="Q559"/>
  <c r="P559"/>
  <c r="O559"/>
  <c r="N559"/>
  <c r="R559" s="1"/>
  <c r="M559"/>
  <c r="L559"/>
  <c r="I559" s="1"/>
  <c r="K559"/>
  <c r="H559"/>
  <c r="G559"/>
  <c r="F559"/>
  <c r="E559"/>
  <c r="D559"/>
  <c r="C559"/>
  <c r="B559"/>
  <c r="A559"/>
  <c r="Q558"/>
  <c r="P558"/>
  <c r="O558"/>
  <c r="N558"/>
  <c r="M558"/>
  <c r="R558" s="1"/>
  <c r="L558"/>
  <c r="K558"/>
  <c r="H558"/>
  <c r="G558"/>
  <c r="F558"/>
  <c r="E558"/>
  <c r="D558"/>
  <c r="I558" s="1"/>
  <c r="C558"/>
  <c r="B558"/>
  <c r="A558"/>
  <c r="Q557"/>
  <c r="P557"/>
  <c r="O557"/>
  <c r="N557"/>
  <c r="R557" s="1"/>
  <c r="M557"/>
  <c r="L557"/>
  <c r="K557"/>
  <c r="H557"/>
  <c r="G557"/>
  <c r="F557"/>
  <c r="E557"/>
  <c r="I557" s="1"/>
  <c r="D557"/>
  <c r="C557"/>
  <c r="B557"/>
  <c r="A557"/>
  <c r="Q556"/>
  <c r="P556"/>
  <c r="O556"/>
  <c r="N556"/>
  <c r="M556"/>
  <c r="R556" s="1"/>
  <c r="L556"/>
  <c r="K556"/>
  <c r="H556"/>
  <c r="G556"/>
  <c r="F556"/>
  <c r="E556"/>
  <c r="D556"/>
  <c r="I556" s="1"/>
  <c r="C556"/>
  <c r="B556"/>
  <c r="A556"/>
  <c r="Q555"/>
  <c r="P555"/>
  <c r="O555"/>
  <c r="N555"/>
  <c r="R555" s="1"/>
  <c r="M555"/>
  <c r="L555"/>
  <c r="I555" s="1"/>
  <c r="K555"/>
  <c r="H555"/>
  <c r="G555"/>
  <c r="F555"/>
  <c r="E555"/>
  <c r="D555"/>
  <c r="C555"/>
  <c r="B555"/>
  <c r="A555"/>
  <c r="Q554"/>
  <c r="P554"/>
  <c r="O554"/>
  <c r="N554"/>
  <c r="M554"/>
  <c r="R554" s="1"/>
  <c r="L554"/>
  <c r="K554"/>
  <c r="H554"/>
  <c r="G554"/>
  <c r="F554"/>
  <c r="E554"/>
  <c r="D554"/>
  <c r="I554" s="1"/>
  <c r="C554"/>
  <c r="B554"/>
  <c r="A554"/>
  <c r="Q553"/>
  <c r="P553"/>
  <c r="O553"/>
  <c r="N553"/>
  <c r="R553" s="1"/>
  <c r="M553"/>
  <c r="L553"/>
  <c r="K553"/>
  <c r="H553"/>
  <c r="G553"/>
  <c r="F553"/>
  <c r="E553"/>
  <c r="I553" s="1"/>
  <c r="D553"/>
  <c r="C553"/>
  <c r="B553"/>
  <c r="A553"/>
  <c r="Q552"/>
  <c r="P552"/>
  <c r="O552"/>
  <c r="N552"/>
  <c r="M552"/>
  <c r="R552" s="1"/>
  <c r="L552"/>
  <c r="K552"/>
  <c r="H552"/>
  <c r="G552"/>
  <c r="F552"/>
  <c r="E552"/>
  <c r="D552"/>
  <c r="I552" s="1"/>
  <c r="C552"/>
  <c r="B552"/>
  <c r="A552"/>
  <c r="Q551"/>
  <c r="P551"/>
  <c r="O551"/>
  <c r="N551"/>
  <c r="R551" s="1"/>
  <c r="M551"/>
  <c r="L551"/>
  <c r="I551" s="1"/>
  <c r="K551"/>
  <c r="H551"/>
  <c r="G551"/>
  <c r="F551"/>
  <c r="E551"/>
  <c r="D551"/>
  <c r="C551"/>
  <c r="B551"/>
  <c r="A551"/>
  <c r="Q550"/>
  <c r="P550"/>
  <c r="O550"/>
  <c r="N550"/>
  <c r="M550"/>
  <c r="R550" s="1"/>
  <c r="L550"/>
  <c r="K550"/>
  <c r="H550"/>
  <c r="G550"/>
  <c r="F550"/>
  <c r="E550"/>
  <c r="D550"/>
  <c r="I550" s="1"/>
  <c r="C550"/>
  <c r="B550"/>
  <c r="A550"/>
  <c r="Q549"/>
  <c r="P549"/>
  <c r="O549"/>
  <c r="N549"/>
  <c r="R549" s="1"/>
  <c r="M549"/>
  <c r="L549"/>
  <c r="K549"/>
  <c r="H549"/>
  <c r="G549"/>
  <c r="F549"/>
  <c r="E549"/>
  <c r="I549" s="1"/>
  <c r="D549"/>
  <c r="C549"/>
  <c r="B549"/>
  <c r="A549"/>
  <c r="Q548"/>
  <c r="P548"/>
  <c r="O548"/>
  <c r="N548"/>
  <c r="M548"/>
  <c r="R548" s="1"/>
  <c r="L548"/>
  <c r="K548"/>
  <c r="H548"/>
  <c r="G548"/>
  <c r="F548"/>
  <c r="E548"/>
  <c r="D548"/>
  <c r="I548" s="1"/>
  <c r="C548"/>
  <c r="B548"/>
  <c r="A548"/>
  <c r="Q547"/>
  <c r="P547"/>
  <c r="O547"/>
  <c r="N547"/>
  <c r="R547" s="1"/>
  <c r="M547"/>
  <c r="L547"/>
  <c r="I547" s="1"/>
  <c r="K547"/>
  <c r="H547"/>
  <c r="G547"/>
  <c r="F547"/>
  <c r="E547"/>
  <c r="D547"/>
  <c r="C547"/>
  <c r="B547"/>
  <c r="A547"/>
  <c r="Q546"/>
  <c r="P546"/>
  <c r="O546"/>
  <c r="N546"/>
  <c r="M546"/>
  <c r="R546" s="1"/>
  <c r="L546"/>
  <c r="K546"/>
  <c r="H546"/>
  <c r="G546"/>
  <c r="F546"/>
  <c r="E546"/>
  <c r="D546"/>
  <c r="I546" s="1"/>
  <c r="C546"/>
  <c r="B546"/>
  <c r="A546"/>
  <c r="Q545"/>
  <c r="P545"/>
  <c r="O545"/>
  <c r="N545"/>
  <c r="R545" s="1"/>
  <c r="M545"/>
  <c r="L545"/>
  <c r="K545"/>
  <c r="H545"/>
  <c r="G545"/>
  <c r="F545"/>
  <c r="E545"/>
  <c r="I545" s="1"/>
  <c r="D545"/>
  <c r="C545"/>
  <c r="B545"/>
  <c r="A545"/>
  <c r="Q544"/>
  <c r="P544"/>
  <c r="O544"/>
  <c r="N544"/>
  <c r="M544"/>
  <c r="R544" s="1"/>
  <c r="L544"/>
  <c r="K544"/>
  <c r="H544"/>
  <c r="G544"/>
  <c r="F544"/>
  <c r="E544"/>
  <c r="D544"/>
  <c r="I544" s="1"/>
  <c r="C544"/>
  <c r="B544"/>
  <c r="A544"/>
  <c r="Q543"/>
  <c r="P543"/>
  <c r="O543"/>
  <c r="N543"/>
  <c r="R543" s="1"/>
  <c r="M543"/>
  <c r="L543"/>
  <c r="I543" s="1"/>
  <c r="K543"/>
  <c r="H543"/>
  <c r="G543"/>
  <c r="F543"/>
  <c r="E543"/>
  <c r="D543"/>
  <c r="C543"/>
  <c r="B543"/>
  <c r="A543"/>
  <c r="Q542"/>
  <c r="P542"/>
  <c r="O542"/>
  <c r="N542"/>
  <c r="M542"/>
  <c r="R542" s="1"/>
  <c r="L542"/>
  <c r="K542"/>
  <c r="H542"/>
  <c r="G542"/>
  <c r="F542"/>
  <c r="E542"/>
  <c r="D542"/>
  <c r="I542" s="1"/>
  <c r="C542"/>
  <c r="B542"/>
  <c r="A542"/>
  <c r="Q541"/>
  <c r="P541"/>
  <c r="O541"/>
  <c r="N541"/>
  <c r="R541" s="1"/>
  <c r="M541"/>
  <c r="L541"/>
  <c r="K541"/>
  <c r="H541"/>
  <c r="G541"/>
  <c r="F541"/>
  <c r="E541"/>
  <c r="I541" s="1"/>
  <c r="D541"/>
  <c r="C541"/>
  <c r="B541"/>
  <c r="A541"/>
  <c r="Q540"/>
  <c r="P540"/>
  <c r="O540"/>
  <c r="N540"/>
  <c r="M540"/>
  <c r="R540" s="1"/>
  <c r="L540"/>
  <c r="K540"/>
  <c r="H540"/>
  <c r="G540"/>
  <c r="F540"/>
  <c r="E540"/>
  <c r="D540"/>
  <c r="I540" s="1"/>
  <c r="C540"/>
  <c r="B540"/>
  <c r="A540"/>
  <c r="Q539"/>
  <c r="P539"/>
  <c r="O539"/>
  <c r="N539"/>
  <c r="R539" s="1"/>
  <c r="M539"/>
  <c r="L539"/>
  <c r="I539" s="1"/>
  <c r="K539"/>
  <c r="H539"/>
  <c r="G539"/>
  <c r="F539"/>
  <c r="E539"/>
  <c r="D539"/>
  <c r="C539"/>
  <c r="B539"/>
  <c r="A539"/>
  <c r="Q538"/>
  <c r="P538"/>
  <c r="O538"/>
  <c r="N538"/>
  <c r="M538"/>
  <c r="R538" s="1"/>
  <c r="L538"/>
  <c r="K538"/>
  <c r="H538"/>
  <c r="G538"/>
  <c r="F538"/>
  <c r="E538"/>
  <c r="D538"/>
  <c r="I538" s="1"/>
  <c r="C538"/>
  <c r="B538"/>
  <c r="A538"/>
  <c r="Q537"/>
  <c r="P537"/>
  <c r="O537"/>
  <c r="N537"/>
  <c r="R537" s="1"/>
  <c r="M537"/>
  <c r="L537"/>
  <c r="K537"/>
  <c r="H537"/>
  <c r="G537"/>
  <c r="F537"/>
  <c r="E537"/>
  <c r="I537" s="1"/>
  <c r="D537"/>
  <c r="C537"/>
  <c r="B537"/>
  <c r="A537"/>
  <c r="Q536"/>
  <c r="P536"/>
  <c r="O536"/>
  <c r="N536"/>
  <c r="M536"/>
  <c r="R536" s="1"/>
  <c r="L536"/>
  <c r="K536"/>
  <c r="H536"/>
  <c r="G536"/>
  <c r="F536"/>
  <c r="E536"/>
  <c r="D536"/>
  <c r="I536" s="1"/>
  <c r="C536"/>
  <c r="B536"/>
  <c r="A536"/>
  <c r="Q535"/>
  <c r="P535"/>
  <c r="O535"/>
  <c r="N535"/>
  <c r="R535" s="1"/>
  <c r="M535"/>
  <c r="L535"/>
  <c r="I535" s="1"/>
  <c r="K535"/>
  <c r="H535"/>
  <c r="G535"/>
  <c r="F535"/>
  <c r="E535"/>
  <c r="D535"/>
  <c r="C535"/>
  <c r="B535"/>
  <c r="A535"/>
  <c r="Q534"/>
  <c r="P534"/>
  <c r="O534"/>
  <c r="N534"/>
  <c r="M534"/>
  <c r="R534" s="1"/>
  <c r="L534"/>
  <c r="K534"/>
  <c r="H534"/>
  <c r="G534"/>
  <c r="F534"/>
  <c r="E534"/>
  <c r="D534"/>
  <c r="I534" s="1"/>
  <c r="C534"/>
  <c r="B534"/>
  <c r="A534"/>
  <c r="Q533"/>
  <c r="P533"/>
  <c r="O533"/>
  <c r="N533"/>
  <c r="R533" s="1"/>
  <c r="M533"/>
  <c r="L533"/>
  <c r="K533"/>
  <c r="H533"/>
  <c r="G533"/>
  <c r="F533"/>
  <c r="E533"/>
  <c r="I533" s="1"/>
  <c r="D533"/>
  <c r="C533"/>
  <c r="B533"/>
  <c r="A533"/>
  <c r="Q532"/>
  <c r="P532"/>
  <c r="O532"/>
  <c r="N532"/>
  <c r="M532"/>
  <c r="R532" s="1"/>
  <c r="L532"/>
  <c r="K532"/>
  <c r="H532"/>
  <c r="G532"/>
  <c r="F532"/>
  <c r="E532"/>
  <c r="D532"/>
  <c r="I532" s="1"/>
  <c r="C532"/>
  <c r="B532"/>
  <c r="A532"/>
  <c r="Q531"/>
  <c r="P531"/>
  <c r="O531"/>
  <c r="N531"/>
  <c r="R531" s="1"/>
  <c r="M531"/>
  <c r="L531"/>
  <c r="I531" s="1"/>
  <c r="K531"/>
  <c r="H531"/>
  <c r="G531"/>
  <c r="F531"/>
  <c r="E531"/>
  <c r="D531"/>
  <c r="C531"/>
  <c r="B531"/>
  <c r="A531"/>
  <c r="Q530"/>
  <c r="P530"/>
  <c r="O530"/>
  <c r="N530"/>
  <c r="M530"/>
  <c r="R530" s="1"/>
  <c r="L530"/>
  <c r="K530"/>
  <c r="H530"/>
  <c r="G530"/>
  <c r="F530"/>
  <c r="E530"/>
  <c r="D530"/>
  <c r="I530" s="1"/>
  <c r="C530"/>
  <c r="B530"/>
  <c r="A530"/>
  <c r="Q529"/>
  <c r="P529"/>
  <c r="O529"/>
  <c r="N529"/>
  <c r="R529" s="1"/>
  <c r="M529"/>
  <c r="L529"/>
  <c r="K529"/>
  <c r="H529"/>
  <c r="G529"/>
  <c r="F529"/>
  <c r="E529"/>
  <c r="I529" s="1"/>
  <c r="D529"/>
  <c r="C529"/>
  <c r="B529"/>
  <c r="A529"/>
  <c r="Q528"/>
  <c r="P528"/>
  <c r="O528"/>
  <c r="N528"/>
  <c r="M528"/>
  <c r="R528" s="1"/>
  <c r="L528"/>
  <c r="K528"/>
  <c r="H528"/>
  <c r="G528"/>
  <c r="F528"/>
  <c r="E528"/>
  <c r="D528"/>
  <c r="I528" s="1"/>
  <c r="C528"/>
  <c r="B528"/>
  <c r="A528"/>
  <c r="Q527"/>
  <c r="P527"/>
  <c r="O527"/>
  <c r="N527"/>
  <c r="R527" s="1"/>
  <c r="M527"/>
  <c r="L527"/>
  <c r="I527" s="1"/>
  <c r="K527"/>
  <c r="H527"/>
  <c r="G527"/>
  <c r="F527"/>
  <c r="E527"/>
  <c r="D527"/>
  <c r="C527"/>
  <c r="B527"/>
  <c r="A527"/>
  <c r="Q526"/>
  <c r="P526"/>
  <c r="O526"/>
  <c r="N526"/>
  <c r="M526"/>
  <c r="R526" s="1"/>
  <c r="L526"/>
  <c r="K526"/>
  <c r="H526"/>
  <c r="G526"/>
  <c r="F526"/>
  <c r="E526"/>
  <c r="D526"/>
  <c r="I526" s="1"/>
  <c r="C526"/>
  <c r="B526"/>
  <c r="A526"/>
  <c r="Q525"/>
  <c r="P525"/>
  <c r="O525"/>
  <c r="N525"/>
  <c r="R525" s="1"/>
  <c r="M525"/>
  <c r="L525"/>
  <c r="K525"/>
  <c r="H525"/>
  <c r="G525"/>
  <c r="F525"/>
  <c r="E525"/>
  <c r="I525" s="1"/>
  <c r="D525"/>
  <c r="C525"/>
  <c r="B525"/>
  <c r="A525"/>
  <c r="Q524"/>
  <c r="P524"/>
  <c r="O524"/>
  <c r="N524"/>
  <c r="M524"/>
  <c r="R524" s="1"/>
  <c r="L524"/>
  <c r="K524"/>
  <c r="H524"/>
  <c r="G524"/>
  <c r="F524"/>
  <c r="E524"/>
  <c r="D524"/>
  <c r="I524" s="1"/>
  <c r="C524"/>
  <c r="B524"/>
  <c r="A524"/>
  <c r="Q523"/>
  <c r="P523"/>
  <c r="O523"/>
  <c r="N523"/>
  <c r="R523" s="1"/>
  <c r="M523"/>
  <c r="L523"/>
  <c r="I523" s="1"/>
  <c r="K523"/>
  <c r="H523"/>
  <c r="G523"/>
  <c r="F523"/>
  <c r="E523"/>
  <c r="D523"/>
  <c r="C523"/>
  <c r="B523"/>
  <c r="A523"/>
  <c r="Q522"/>
  <c r="P522"/>
  <c r="O522"/>
  <c r="N522"/>
  <c r="M522"/>
  <c r="R522" s="1"/>
  <c r="L522"/>
  <c r="K522"/>
  <c r="H522"/>
  <c r="G522"/>
  <c r="F522"/>
  <c r="E522"/>
  <c r="D522"/>
  <c r="I522" s="1"/>
  <c r="C522"/>
  <c r="B522"/>
  <c r="A522"/>
  <c r="Q521"/>
  <c r="P521"/>
  <c r="O521"/>
  <c r="N521"/>
  <c r="R521" s="1"/>
  <c r="M521"/>
  <c r="L521"/>
  <c r="K521"/>
  <c r="H521"/>
  <c r="G521"/>
  <c r="F521"/>
  <c r="E521"/>
  <c r="I521" s="1"/>
  <c r="D521"/>
  <c r="C521"/>
  <c r="B521"/>
  <c r="A521"/>
  <c r="Q520"/>
  <c r="P520"/>
  <c r="O520"/>
  <c r="N520"/>
  <c r="M520"/>
  <c r="R520" s="1"/>
  <c r="L520"/>
  <c r="K520"/>
  <c r="H520"/>
  <c r="G520"/>
  <c r="F520"/>
  <c r="E520"/>
  <c r="D520"/>
  <c r="I520" s="1"/>
  <c r="C520"/>
  <c r="B520"/>
  <c r="A520"/>
  <c r="Q519"/>
  <c r="P519"/>
  <c r="O519"/>
  <c r="N519"/>
  <c r="R519" s="1"/>
  <c r="M519"/>
  <c r="L519"/>
  <c r="I519" s="1"/>
  <c r="K519"/>
  <c r="H519"/>
  <c r="G519"/>
  <c r="F519"/>
  <c r="E519"/>
  <c r="D519"/>
  <c r="C519"/>
  <c r="B519"/>
  <c r="A519"/>
  <c r="Q518"/>
  <c r="P518"/>
  <c r="O518"/>
  <c r="N518"/>
  <c r="M518"/>
  <c r="R518" s="1"/>
  <c r="L518"/>
  <c r="K518"/>
  <c r="H518"/>
  <c r="G518"/>
  <c r="F518"/>
  <c r="E518"/>
  <c r="D518"/>
  <c r="I518" s="1"/>
  <c r="C518"/>
  <c r="B518"/>
  <c r="A518"/>
  <c r="Q517"/>
  <c r="P517"/>
  <c r="O517"/>
  <c r="N517"/>
  <c r="R517" s="1"/>
  <c r="M517"/>
  <c r="L517"/>
  <c r="K517"/>
  <c r="H517"/>
  <c r="G517"/>
  <c r="F517"/>
  <c r="E517"/>
  <c r="I517" s="1"/>
  <c r="D517"/>
  <c r="C517"/>
  <c r="B517"/>
  <c r="A517"/>
  <c r="Q516"/>
  <c r="P516"/>
  <c r="O516"/>
  <c r="N516"/>
  <c r="M516"/>
  <c r="R516" s="1"/>
  <c r="L516"/>
  <c r="K516"/>
  <c r="H516"/>
  <c r="G516"/>
  <c r="F516"/>
  <c r="E516"/>
  <c r="D516"/>
  <c r="I516" s="1"/>
  <c r="C516"/>
  <c r="B516"/>
  <c r="A516"/>
  <c r="Q515"/>
  <c r="P515"/>
  <c r="O515"/>
  <c r="N515"/>
  <c r="R515" s="1"/>
  <c r="M515"/>
  <c r="L515"/>
  <c r="I515" s="1"/>
  <c r="K515"/>
  <c r="H515"/>
  <c r="G515"/>
  <c r="F515"/>
  <c r="E515"/>
  <c r="D515"/>
  <c r="C515"/>
  <c r="B515"/>
  <c r="A515"/>
  <c r="Q514"/>
  <c r="P514"/>
  <c r="O514"/>
  <c r="N514"/>
  <c r="M514"/>
  <c r="R514" s="1"/>
  <c r="L514"/>
  <c r="K514"/>
  <c r="H514"/>
  <c r="G514"/>
  <c r="F514"/>
  <c r="E514"/>
  <c r="D514"/>
  <c r="I514" s="1"/>
  <c r="C514"/>
  <c r="B514"/>
  <c r="A514"/>
  <c r="Q513"/>
  <c r="P513"/>
  <c r="O513"/>
  <c r="N513"/>
  <c r="R513" s="1"/>
  <c r="M513"/>
  <c r="L513"/>
  <c r="K513"/>
  <c r="H513"/>
  <c r="G513"/>
  <c r="F513"/>
  <c r="E513"/>
  <c r="I513" s="1"/>
  <c r="D513"/>
  <c r="C513"/>
  <c r="B513"/>
  <c r="A513"/>
  <c r="Q512"/>
  <c r="P512"/>
  <c r="O512"/>
  <c r="N512"/>
  <c r="M512"/>
  <c r="R512" s="1"/>
  <c r="L512"/>
  <c r="K512"/>
  <c r="H512"/>
  <c r="G512"/>
  <c r="F512"/>
  <c r="E512"/>
  <c r="D512"/>
  <c r="I512" s="1"/>
  <c r="C512"/>
  <c r="B512"/>
  <c r="A512"/>
  <c r="Q511"/>
  <c r="P511"/>
  <c r="O511"/>
  <c r="N511"/>
  <c r="R511" s="1"/>
  <c r="M511"/>
  <c r="L511"/>
  <c r="I511" s="1"/>
  <c r="K511"/>
  <c r="H511"/>
  <c r="G511"/>
  <c r="F511"/>
  <c r="E511"/>
  <c r="D511"/>
  <c r="C511"/>
  <c r="B511"/>
  <c r="A511"/>
  <c r="Q510"/>
  <c r="P510"/>
  <c r="O510"/>
  <c r="N510"/>
  <c r="M510"/>
  <c r="R510" s="1"/>
  <c r="L510"/>
  <c r="K510"/>
  <c r="H510"/>
  <c r="G510"/>
  <c r="F510"/>
  <c r="E510"/>
  <c r="D510"/>
  <c r="I510" s="1"/>
  <c r="C510"/>
  <c r="B510"/>
  <c r="A510"/>
  <c r="Q509"/>
  <c r="P509"/>
  <c r="O509"/>
  <c r="N509"/>
  <c r="R509" s="1"/>
  <c r="M509"/>
  <c r="L509"/>
  <c r="K509"/>
  <c r="H509"/>
  <c r="G509"/>
  <c r="F509"/>
  <c r="E509"/>
  <c r="I509" s="1"/>
  <c r="D509"/>
  <c r="C509"/>
  <c r="B509"/>
  <c r="A509"/>
  <c r="Q508"/>
  <c r="P508"/>
  <c r="O508"/>
  <c r="N508"/>
  <c r="M508"/>
  <c r="R508" s="1"/>
  <c r="L508"/>
  <c r="K508"/>
  <c r="H508"/>
  <c r="G508"/>
  <c r="F508"/>
  <c r="E508"/>
  <c r="D508"/>
  <c r="I508" s="1"/>
  <c r="C508"/>
  <c r="B508"/>
  <c r="A508"/>
  <c r="Q507"/>
  <c r="P507"/>
  <c r="O507"/>
  <c r="N507"/>
  <c r="R507" s="1"/>
  <c r="M507"/>
  <c r="L507"/>
  <c r="I507" s="1"/>
  <c r="K507"/>
  <c r="H507"/>
  <c r="G507"/>
  <c r="F507"/>
  <c r="E507"/>
  <c r="D507"/>
  <c r="C507"/>
  <c r="B507"/>
  <c r="A507"/>
  <c r="Q506"/>
  <c r="P506"/>
  <c r="O506"/>
  <c r="N506"/>
  <c r="M506"/>
  <c r="R506" s="1"/>
  <c r="L506"/>
  <c r="K506"/>
  <c r="H506"/>
  <c r="G506"/>
  <c r="F506"/>
  <c r="E506"/>
  <c r="D506"/>
  <c r="I506" s="1"/>
  <c r="C506"/>
  <c r="B506"/>
  <c r="A506"/>
  <c r="Q505"/>
  <c r="P505"/>
  <c r="O505"/>
  <c r="N505"/>
  <c r="R505" s="1"/>
  <c r="M505"/>
  <c r="L505"/>
  <c r="K505"/>
  <c r="H505"/>
  <c r="G505"/>
  <c r="F505"/>
  <c r="E505"/>
  <c r="I505" s="1"/>
  <c r="D505"/>
  <c r="C505"/>
  <c r="B505"/>
  <c r="A505"/>
  <c r="Q504"/>
  <c r="P504"/>
  <c r="O504"/>
  <c r="N504"/>
  <c r="M504"/>
  <c r="R504" s="1"/>
  <c r="L504"/>
  <c r="K504"/>
  <c r="H504"/>
  <c r="G504"/>
  <c r="F504"/>
  <c r="E504"/>
  <c r="D504"/>
  <c r="I504" s="1"/>
  <c r="C504"/>
  <c r="B504"/>
  <c r="A504"/>
  <c r="Q503"/>
  <c r="P503"/>
  <c r="O503"/>
  <c r="N503"/>
  <c r="R503" s="1"/>
  <c r="M503"/>
  <c r="L503"/>
  <c r="I503" s="1"/>
  <c r="K503"/>
  <c r="H503"/>
  <c r="G503"/>
  <c r="F503"/>
  <c r="E503"/>
  <c r="D503"/>
  <c r="C503"/>
  <c r="B503"/>
  <c r="A503"/>
  <c r="Q502"/>
  <c r="P502"/>
  <c r="O502"/>
  <c r="N502"/>
  <c r="M502"/>
  <c r="R502" s="1"/>
  <c r="L502"/>
  <c r="K502"/>
  <c r="H502"/>
  <c r="G502"/>
  <c r="F502"/>
  <c r="E502"/>
  <c r="D502"/>
  <c r="I502" s="1"/>
  <c r="C502"/>
  <c r="B502"/>
  <c r="A502"/>
  <c r="Q501"/>
  <c r="P501"/>
  <c r="O501"/>
  <c r="N501"/>
  <c r="R501" s="1"/>
  <c r="M501"/>
  <c r="L501"/>
  <c r="K501"/>
  <c r="H501"/>
  <c r="G501"/>
  <c r="F501"/>
  <c r="E501"/>
  <c r="I501" s="1"/>
  <c r="D501"/>
  <c r="C501"/>
  <c r="B501"/>
  <c r="A501"/>
  <c r="Q500"/>
  <c r="P500"/>
  <c r="O500"/>
  <c r="N500"/>
  <c r="M500"/>
  <c r="R500" s="1"/>
  <c r="L500"/>
  <c r="K500"/>
  <c r="H500"/>
  <c r="G500"/>
  <c r="F500"/>
  <c r="E500"/>
  <c r="D500"/>
  <c r="I500" s="1"/>
  <c r="C500"/>
  <c r="B500"/>
  <c r="A500"/>
  <c r="Q499"/>
  <c r="P499"/>
  <c r="O499"/>
  <c r="N499"/>
  <c r="R499" s="1"/>
  <c r="M499"/>
  <c r="L499"/>
  <c r="I499" s="1"/>
  <c r="K499"/>
  <c r="H499"/>
  <c r="G499"/>
  <c r="F499"/>
  <c r="E499"/>
  <c r="D499"/>
  <c r="C499"/>
  <c r="B499"/>
  <c r="A499"/>
  <c r="Q498"/>
  <c r="P498"/>
  <c r="O498"/>
  <c r="N498"/>
  <c r="M498"/>
  <c r="R498" s="1"/>
  <c r="L498"/>
  <c r="K498"/>
  <c r="H498"/>
  <c r="G498"/>
  <c r="F498"/>
  <c r="E498"/>
  <c r="D498"/>
  <c r="I498" s="1"/>
  <c r="C498"/>
  <c r="B498"/>
  <c r="A498"/>
  <c r="Q497"/>
  <c r="P497"/>
  <c r="O497"/>
  <c r="N497"/>
  <c r="R497" s="1"/>
  <c r="M497"/>
  <c r="L497"/>
  <c r="K497"/>
  <c r="H497"/>
  <c r="G497"/>
  <c r="F497"/>
  <c r="E497"/>
  <c r="I497" s="1"/>
  <c r="D497"/>
  <c r="C497"/>
  <c r="B497"/>
  <c r="A497"/>
  <c r="Q496"/>
  <c r="P496"/>
  <c r="O496"/>
  <c r="N496"/>
  <c r="M496"/>
  <c r="R496" s="1"/>
  <c r="L496"/>
  <c r="K496"/>
  <c r="H496"/>
  <c r="G496"/>
  <c r="F496"/>
  <c r="E496"/>
  <c r="D496"/>
  <c r="I496" s="1"/>
  <c r="C496"/>
  <c r="B496"/>
  <c r="A496"/>
  <c r="Q495"/>
  <c r="P495"/>
  <c r="O495"/>
  <c r="N495"/>
  <c r="R495" s="1"/>
  <c r="M495"/>
  <c r="L495"/>
  <c r="I495" s="1"/>
  <c r="K495"/>
  <c r="H495"/>
  <c r="G495"/>
  <c r="F495"/>
  <c r="E495"/>
  <c r="D495"/>
  <c r="C495"/>
  <c r="B495"/>
  <c r="A495"/>
  <c r="Q494"/>
  <c r="P494"/>
  <c r="O494"/>
  <c r="N494"/>
  <c r="M494"/>
  <c r="R494" s="1"/>
  <c r="L494"/>
  <c r="K494"/>
  <c r="H494"/>
  <c r="G494"/>
  <c r="F494"/>
  <c r="E494"/>
  <c r="D494"/>
  <c r="I494" s="1"/>
  <c r="C494"/>
  <c r="B494"/>
  <c r="A494"/>
  <c r="Q493"/>
  <c r="P493"/>
  <c r="O493"/>
  <c r="N493"/>
  <c r="R493" s="1"/>
  <c r="M493"/>
  <c r="L493"/>
  <c r="K493"/>
  <c r="H493"/>
  <c r="G493"/>
  <c r="F493"/>
  <c r="E493"/>
  <c r="I493" s="1"/>
  <c r="D493"/>
  <c r="C493"/>
  <c r="B493"/>
  <c r="A493"/>
  <c r="Q492"/>
  <c r="P492"/>
  <c r="O492"/>
  <c r="N492"/>
  <c r="M492"/>
  <c r="R492" s="1"/>
  <c r="L492"/>
  <c r="K492"/>
  <c r="H492"/>
  <c r="G492"/>
  <c r="F492"/>
  <c r="E492"/>
  <c r="D492"/>
  <c r="I492" s="1"/>
  <c r="C492"/>
  <c r="B492"/>
  <c r="A492"/>
  <c r="Q491"/>
  <c r="P491"/>
  <c r="O491"/>
  <c r="N491"/>
  <c r="R491" s="1"/>
  <c r="M491"/>
  <c r="L491"/>
  <c r="I491" s="1"/>
  <c r="K491"/>
  <c r="H491"/>
  <c r="G491"/>
  <c r="F491"/>
  <c r="E491"/>
  <c r="D491"/>
  <c r="C491"/>
  <c r="B491"/>
  <c r="A491"/>
  <c r="Q490"/>
  <c r="P490"/>
  <c r="O490"/>
  <c r="N490"/>
  <c r="M490"/>
  <c r="R490" s="1"/>
  <c r="L490"/>
  <c r="K490"/>
  <c r="H490"/>
  <c r="G490"/>
  <c r="F490"/>
  <c r="E490"/>
  <c r="D490"/>
  <c r="I490" s="1"/>
  <c r="C490"/>
  <c r="B490"/>
  <c r="A490"/>
  <c r="Q489"/>
  <c r="P489"/>
  <c r="O489"/>
  <c r="N489"/>
  <c r="R489" s="1"/>
  <c r="M489"/>
  <c r="L489"/>
  <c r="K489"/>
  <c r="H489"/>
  <c r="G489"/>
  <c r="F489"/>
  <c r="E489"/>
  <c r="I489" s="1"/>
  <c r="D489"/>
  <c r="C489"/>
  <c r="B489"/>
  <c r="A489"/>
  <c r="Q488"/>
  <c r="P488"/>
  <c r="O488"/>
  <c r="N488"/>
  <c r="M488"/>
  <c r="R488" s="1"/>
  <c r="L488"/>
  <c r="K488"/>
  <c r="H488"/>
  <c r="G488"/>
  <c r="F488"/>
  <c r="E488"/>
  <c r="D488"/>
  <c r="I488" s="1"/>
  <c r="C488"/>
  <c r="B488"/>
  <c r="A488"/>
  <c r="Q487"/>
  <c r="P487"/>
  <c r="O487"/>
  <c r="N487"/>
  <c r="R487" s="1"/>
  <c r="M487"/>
  <c r="L487"/>
  <c r="I487" s="1"/>
  <c r="K487"/>
  <c r="H487"/>
  <c r="G487"/>
  <c r="F487"/>
  <c r="E487"/>
  <c r="D487"/>
  <c r="C487"/>
  <c r="B487"/>
  <c r="A487"/>
  <c r="Q486"/>
  <c r="P486"/>
  <c r="O486"/>
  <c r="N486"/>
  <c r="M486"/>
  <c r="R486" s="1"/>
  <c r="L486"/>
  <c r="K486"/>
  <c r="H486"/>
  <c r="G486"/>
  <c r="F486"/>
  <c r="E486"/>
  <c r="D486"/>
  <c r="I486" s="1"/>
  <c r="C486"/>
  <c r="B486"/>
  <c r="A486"/>
  <c r="Q485"/>
  <c r="P485"/>
  <c r="O485"/>
  <c r="N485"/>
  <c r="R485" s="1"/>
  <c r="M485"/>
  <c r="L485"/>
  <c r="K485"/>
  <c r="H485"/>
  <c r="G485"/>
  <c r="F485"/>
  <c r="E485"/>
  <c r="I485" s="1"/>
  <c r="D485"/>
  <c r="C485"/>
  <c r="B485"/>
  <c r="A485"/>
  <c r="Q484"/>
  <c r="P484"/>
  <c r="O484"/>
  <c r="N484"/>
  <c r="M484"/>
  <c r="R484" s="1"/>
  <c r="L484"/>
  <c r="K484"/>
  <c r="H484"/>
  <c r="G484"/>
  <c r="F484"/>
  <c r="E484"/>
  <c r="D484"/>
  <c r="I484" s="1"/>
  <c r="C484"/>
  <c r="B484"/>
  <c r="A484"/>
  <c r="Q483"/>
  <c r="P483"/>
  <c r="O483"/>
  <c r="N483"/>
  <c r="R483" s="1"/>
  <c r="M483"/>
  <c r="L483"/>
  <c r="I483" s="1"/>
  <c r="K483"/>
  <c r="H483"/>
  <c r="G483"/>
  <c r="F483"/>
  <c r="E483"/>
  <c r="D483"/>
  <c r="C483"/>
  <c r="B483"/>
  <c r="A483"/>
  <c r="Q482"/>
  <c r="P482"/>
  <c r="O482"/>
  <c r="N482"/>
  <c r="M482"/>
  <c r="R482" s="1"/>
  <c r="L482"/>
  <c r="K482"/>
  <c r="H482"/>
  <c r="G482"/>
  <c r="F482"/>
  <c r="E482"/>
  <c r="D482"/>
  <c r="I482" s="1"/>
  <c r="C482"/>
  <c r="B482"/>
  <c r="A482"/>
  <c r="Q481"/>
  <c r="P481"/>
  <c r="O481"/>
  <c r="N481"/>
  <c r="R481" s="1"/>
  <c r="M481"/>
  <c r="L481"/>
  <c r="K481"/>
  <c r="H481"/>
  <c r="G481"/>
  <c r="F481"/>
  <c r="E481"/>
  <c r="I481" s="1"/>
  <c r="D481"/>
  <c r="C481"/>
  <c r="B481"/>
  <c r="A481"/>
  <c r="Q480"/>
  <c r="P480"/>
  <c r="O480"/>
  <c r="N480"/>
  <c r="M480"/>
  <c r="R480" s="1"/>
  <c r="L480"/>
  <c r="K480"/>
  <c r="H480"/>
  <c r="G480"/>
  <c r="F480"/>
  <c r="E480"/>
  <c r="D480"/>
  <c r="I480" s="1"/>
  <c r="C480"/>
  <c r="B480"/>
  <c r="A480"/>
  <c r="Q479"/>
  <c r="P479"/>
  <c r="O479"/>
  <c r="N479"/>
  <c r="R479" s="1"/>
  <c r="M479"/>
  <c r="L479"/>
  <c r="I479" s="1"/>
  <c r="K479"/>
  <c r="H479"/>
  <c r="G479"/>
  <c r="F479"/>
  <c r="E479"/>
  <c r="D479"/>
  <c r="C479"/>
  <c r="B479"/>
  <c r="A479"/>
  <c r="Q478"/>
  <c r="P478"/>
  <c r="O478"/>
  <c r="N478"/>
  <c r="M478"/>
  <c r="R478" s="1"/>
  <c r="L478"/>
  <c r="K478"/>
  <c r="H478"/>
  <c r="G478"/>
  <c r="F478"/>
  <c r="E478"/>
  <c r="D478"/>
  <c r="I478" s="1"/>
  <c r="C478"/>
  <c r="B478"/>
  <c r="A478"/>
  <c r="Q477"/>
  <c r="P477"/>
  <c r="O477"/>
  <c r="N477"/>
  <c r="R477" s="1"/>
  <c r="M477"/>
  <c r="L477"/>
  <c r="K477"/>
  <c r="H477"/>
  <c r="G477"/>
  <c r="F477"/>
  <c r="E477"/>
  <c r="I477" s="1"/>
  <c r="D477"/>
  <c r="C477"/>
  <c r="B477"/>
  <c r="A477"/>
  <c r="Q476"/>
  <c r="P476"/>
  <c r="O476"/>
  <c r="N476"/>
  <c r="M476"/>
  <c r="R476" s="1"/>
  <c r="L476"/>
  <c r="K476"/>
  <c r="H476"/>
  <c r="G476"/>
  <c r="F476"/>
  <c r="E476"/>
  <c r="D476"/>
  <c r="I476" s="1"/>
  <c r="C476"/>
  <c r="B476"/>
  <c r="A476"/>
  <c r="Q475"/>
  <c r="P475"/>
  <c r="O475"/>
  <c r="N475"/>
  <c r="R475" s="1"/>
  <c r="M475"/>
  <c r="L475"/>
  <c r="I475" s="1"/>
  <c r="K475"/>
  <c r="H475"/>
  <c r="G475"/>
  <c r="F475"/>
  <c r="E475"/>
  <c r="D475"/>
  <c r="C475"/>
  <c r="B475"/>
  <c r="A475"/>
  <c r="Q474"/>
  <c r="P474"/>
  <c r="O474"/>
  <c r="N474"/>
  <c r="M474"/>
  <c r="R474" s="1"/>
  <c r="L474"/>
  <c r="K474"/>
  <c r="H474"/>
  <c r="G474"/>
  <c r="F474"/>
  <c r="E474"/>
  <c r="D474"/>
  <c r="I474" s="1"/>
  <c r="C474"/>
  <c r="B474"/>
  <c r="A474"/>
  <c r="Q473"/>
  <c r="P473"/>
  <c r="O473"/>
  <c r="N473"/>
  <c r="R473" s="1"/>
  <c r="M473"/>
  <c r="L473"/>
  <c r="K473"/>
  <c r="H473"/>
  <c r="G473"/>
  <c r="F473"/>
  <c r="E473"/>
  <c r="I473" s="1"/>
  <c r="D473"/>
  <c r="C473"/>
  <c r="B473"/>
  <c r="A473"/>
  <c r="Q472"/>
  <c r="P472"/>
  <c r="O472"/>
  <c r="N472"/>
  <c r="M472"/>
  <c r="R472" s="1"/>
  <c r="L472"/>
  <c r="K472"/>
  <c r="H472"/>
  <c r="G472"/>
  <c r="F472"/>
  <c r="E472"/>
  <c r="D472"/>
  <c r="I472" s="1"/>
  <c r="C472"/>
  <c r="B472"/>
  <c r="A472"/>
  <c r="Q471"/>
  <c r="P471"/>
  <c r="O471"/>
  <c r="N471"/>
  <c r="R471" s="1"/>
  <c r="M471"/>
  <c r="L471"/>
  <c r="I471" s="1"/>
  <c r="K471"/>
  <c r="H471"/>
  <c r="G471"/>
  <c r="F471"/>
  <c r="E471"/>
  <c r="D471"/>
  <c r="C471"/>
  <c r="B471"/>
  <c r="A471"/>
  <c r="Q470"/>
  <c r="P470"/>
  <c r="O470"/>
  <c r="N470"/>
  <c r="M470"/>
  <c r="R470" s="1"/>
  <c r="L470"/>
  <c r="K470"/>
  <c r="H470"/>
  <c r="G470"/>
  <c r="F470"/>
  <c r="E470"/>
  <c r="D470"/>
  <c r="I470" s="1"/>
  <c r="C470"/>
  <c r="B470"/>
  <c r="A470"/>
  <c r="Q469"/>
  <c r="P469"/>
  <c r="O469"/>
  <c r="N469"/>
  <c r="R469" s="1"/>
  <c r="M469"/>
  <c r="L469"/>
  <c r="K469"/>
  <c r="H469"/>
  <c r="G469"/>
  <c r="F469"/>
  <c r="E469"/>
  <c r="I469" s="1"/>
  <c r="D469"/>
  <c r="C469"/>
  <c r="B469"/>
  <c r="A469"/>
  <c r="Q468"/>
  <c r="P468"/>
  <c r="O468"/>
  <c r="N468"/>
  <c r="M468"/>
  <c r="R468" s="1"/>
  <c r="L468"/>
  <c r="K468"/>
  <c r="H468"/>
  <c r="G468"/>
  <c r="F468"/>
  <c r="E468"/>
  <c r="D468"/>
  <c r="I468" s="1"/>
  <c r="C468"/>
  <c r="B468"/>
  <c r="A468"/>
  <c r="Q467"/>
  <c r="P467"/>
  <c r="O467"/>
  <c r="N467"/>
  <c r="R467" s="1"/>
  <c r="M467"/>
  <c r="L467"/>
  <c r="I467" s="1"/>
  <c r="K467"/>
  <c r="H467"/>
  <c r="G467"/>
  <c r="F467"/>
  <c r="E467"/>
  <c r="D467"/>
  <c r="C467"/>
  <c r="B467"/>
  <c r="A467"/>
  <c r="Q466"/>
  <c r="P466"/>
  <c r="O466"/>
  <c r="N466"/>
  <c r="M466"/>
  <c r="R466" s="1"/>
  <c r="L466"/>
  <c r="K466"/>
  <c r="H466"/>
  <c r="G466"/>
  <c r="F466"/>
  <c r="E466"/>
  <c r="D466"/>
  <c r="I466" s="1"/>
  <c r="C466"/>
  <c r="B466"/>
  <c r="A466"/>
  <c r="Q465"/>
  <c r="P465"/>
  <c r="O465"/>
  <c r="N465"/>
  <c r="R465" s="1"/>
  <c r="M465"/>
  <c r="L465"/>
  <c r="K465"/>
  <c r="H465"/>
  <c r="G465"/>
  <c r="F465"/>
  <c r="E465"/>
  <c r="I465" s="1"/>
  <c r="D465"/>
  <c r="C465"/>
  <c r="B465"/>
  <c r="A465"/>
  <c r="Q464"/>
  <c r="P464"/>
  <c r="O464"/>
  <c r="N464"/>
  <c r="M464"/>
  <c r="R464" s="1"/>
  <c r="L464"/>
  <c r="K464"/>
  <c r="H464"/>
  <c r="G464"/>
  <c r="F464"/>
  <c r="E464"/>
  <c r="D464"/>
  <c r="I464" s="1"/>
  <c r="C464"/>
  <c r="B464"/>
  <c r="A464"/>
  <c r="Q463"/>
  <c r="P463"/>
  <c r="O463"/>
  <c r="N463"/>
  <c r="R463" s="1"/>
  <c r="M463"/>
  <c r="L463"/>
  <c r="I463" s="1"/>
  <c r="K463"/>
  <c r="H463"/>
  <c r="G463"/>
  <c r="F463"/>
  <c r="E463"/>
  <c r="D463"/>
  <c r="C463"/>
  <c r="B463"/>
  <c r="A463"/>
  <c r="Q462"/>
  <c r="P462"/>
  <c r="O462"/>
  <c r="N462"/>
  <c r="M462"/>
  <c r="R462" s="1"/>
  <c r="L462"/>
  <c r="K462"/>
  <c r="H462"/>
  <c r="G462"/>
  <c r="F462"/>
  <c r="E462"/>
  <c r="D462"/>
  <c r="I462" s="1"/>
  <c r="C462"/>
  <c r="B462"/>
  <c r="A462"/>
  <c r="Q461"/>
  <c r="P461"/>
  <c r="O461"/>
  <c r="N461"/>
  <c r="R461" s="1"/>
  <c r="M461"/>
  <c r="L461"/>
  <c r="K461"/>
  <c r="H461"/>
  <c r="G461"/>
  <c r="F461"/>
  <c r="E461"/>
  <c r="I461" s="1"/>
  <c r="D461"/>
  <c r="C461"/>
  <c r="B461"/>
  <c r="A461"/>
  <c r="Q460"/>
  <c r="P460"/>
  <c r="O460"/>
  <c r="N460"/>
  <c r="M460"/>
  <c r="R460" s="1"/>
  <c r="L460"/>
  <c r="K460"/>
  <c r="H460"/>
  <c r="G460"/>
  <c r="F460"/>
  <c r="E460"/>
  <c r="D460"/>
  <c r="I460" s="1"/>
  <c r="C460"/>
  <c r="B460"/>
  <c r="A460"/>
  <c r="Q459"/>
  <c r="P459"/>
  <c r="O459"/>
  <c r="N459"/>
  <c r="R459" s="1"/>
  <c r="M459"/>
  <c r="L459"/>
  <c r="I459" s="1"/>
  <c r="K459"/>
  <c r="H459"/>
  <c r="G459"/>
  <c r="F459"/>
  <c r="E459"/>
  <c r="D459"/>
  <c r="C459"/>
  <c r="B459"/>
  <c r="A459"/>
  <c r="Q458"/>
  <c r="P458"/>
  <c r="O458"/>
  <c r="N458"/>
  <c r="M458"/>
  <c r="R458" s="1"/>
  <c r="L458"/>
  <c r="K458"/>
  <c r="H458"/>
  <c r="G458"/>
  <c r="F458"/>
  <c r="E458"/>
  <c r="D458"/>
  <c r="I458" s="1"/>
  <c r="C458"/>
  <c r="B458"/>
  <c r="A458"/>
  <c r="Q457"/>
  <c r="P457"/>
  <c r="O457"/>
  <c r="N457"/>
  <c r="R457" s="1"/>
  <c r="M457"/>
  <c r="L457"/>
  <c r="K457"/>
  <c r="H457"/>
  <c r="G457"/>
  <c r="F457"/>
  <c r="E457"/>
  <c r="I457" s="1"/>
  <c r="D457"/>
  <c r="C457"/>
  <c r="B457"/>
  <c r="A457"/>
  <c r="Q456"/>
  <c r="P456"/>
  <c r="O456"/>
  <c r="N456"/>
  <c r="M456"/>
  <c r="R456" s="1"/>
  <c r="L456"/>
  <c r="K456"/>
  <c r="H456"/>
  <c r="G456"/>
  <c r="F456"/>
  <c r="E456"/>
  <c r="D456"/>
  <c r="I456" s="1"/>
  <c r="C456"/>
  <c r="B456"/>
  <c r="A456"/>
  <c r="Q455"/>
  <c r="P455"/>
  <c r="O455"/>
  <c r="N455"/>
  <c r="R455" s="1"/>
  <c r="M455"/>
  <c r="L455"/>
  <c r="I455" s="1"/>
  <c r="K455"/>
  <c r="H455"/>
  <c r="G455"/>
  <c r="F455"/>
  <c r="E455"/>
  <c r="D455"/>
  <c r="C455"/>
  <c r="B455"/>
  <c r="A455"/>
  <c r="Q454"/>
  <c r="P454"/>
  <c r="O454"/>
  <c r="N454"/>
  <c r="M454"/>
  <c r="R454" s="1"/>
  <c r="L454"/>
  <c r="K454"/>
  <c r="H454"/>
  <c r="G454"/>
  <c r="F454"/>
  <c r="E454"/>
  <c r="D454"/>
  <c r="I454" s="1"/>
  <c r="C454"/>
  <c r="B454"/>
  <c r="A454"/>
  <c r="Q453"/>
  <c r="P453"/>
  <c r="O453"/>
  <c r="N453"/>
  <c r="R453" s="1"/>
  <c r="M453"/>
  <c r="L453"/>
  <c r="K453"/>
  <c r="H453"/>
  <c r="G453"/>
  <c r="F453"/>
  <c r="E453"/>
  <c r="I453" s="1"/>
  <c r="D453"/>
  <c r="C453"/>
  <c r="B453"/>
  <c r="A453"/>
  <c r="Q452"/>
  <c r="P452"/>
  <c r="O452"/>
  <c r="N452"/>
  <c r="M452"/>
  <c r="R452" s="1"/>
  <c r="L452"/>
  <c r="K452"/>
  <c r="H452"/>
  <c r="G452"/>
  <c r="F452"/>
  <c r="E452"/>
  <c r="D452"/>
  <c r="I452" s="1"/>
  <c r="C452"/>
  <c r="B452"/>
  <c r="A452"/>
  <c r="Q451"/>
  <c r="P451"/>
  <c r="O451"/>
  <c r="N451"/>
  <c r="R451" s="1"/>
  <c r="M451"/>
  <c r="L451"/>
  <c r="I451" s="1"/>
  <c r="K451"/>
  <c r="H451"/>
  <c r="G451"/>
  <c r="F451"/>
  <c r="E451"/>
  <c r="D451"/>
  <c r="C451"/>
  <c r="B451"/>
  <c r="A451"/>
  <c r="Q450"/>
  <c r="P450"/>
  <c r="O450"/>
  <c r="N450"/>
  <c r="M450"/>
  <c r="R450" s="1"/>
  <c r="L450"/>
  <c r="K450"/>
  <c r="H450"/>
  <c r="G450"/>
  <c r="F450"/>
  <c r="E450"/>
  <c r="D450"/>
  <c r="I450" s="1"/>
  <c r="C450"/>
  <c r="B450"/>
  <c r="A450"/>
  <c r="Q449"/>
  <c r="P449"/>
  <c r="O449"/>
  <c r="N449"/>
  <c r="R449" s="1"/>
  <c r="M449"/>
  <c r="L449"/>
  <c r="K449"/>
  <c r="H449"/>
  <c r="G449"/>
  <c r="F449"/>
  <c r="E449"/>
  <c r="I449" s="1"/>
  <c r="D449"/>
  <c r="C449"/>
  <c r="B449"/>
  <c r="A449"/>
  <c r="Q448"/>
  <c r="P448"/>
  <c r="O448"/>
  <c r="N448"/>
  <c r="M448"/>
  <c r="R448" s="1"/>
  <c r="L448"/>
  <c r="K448"/>
  <c r="H448"/>
  <c r="G448"/>
  <c r="F448"/>
  <c r="E448"/>
  <c r="D448"/>
  <c r="I448" s="1"/>
  <c r="C448"/>
  <c r="B448"/>
  <c r="A448"/>
  <c r="Q447"/>
  <c r="P447"/>
  <c r="O447"/>
  <c r="N447"/>
  <c r="R447" s="1"/>
  <c r="M447"/>
  <c r="L447"/>
  <c r="I447" s="1"/>
  <c r="K447"/>
  <c r="H447"/>
  <c r="G447"/>
  <c r="F447"/>
  <c r="E447"/>
  <c r="D447"/>
  <c r="C447"/>
  <c r="B447"/>
  <c r="A447"/>
  <c r="Q446"/>
  <c r="P446"/>
  <c r="O446"/>
  <c r="N446"/>
  <c r="M446"/>
  <c r="R446" s="1"/>
  <c r="L446"/>
  <c r="K446"/>
  <c r="H446"/>
  <c r="G446"/>
  <c r="F446"/>
  <c r="E446"/>
  <c r="D446"/>
  <c r="I446" s="1"/>
  <c r="C446"/>
  <c r="B446"/>
  <c r="A446"/>
  <c r="Q445"/>
  <c r="P445"/>
  <c r="O445"/>
  <c r="N445"/>
  <c r="R445" s="1"/>
  <c r="M445"/>
  <c r="L445"/>
  <c r="K445"/>
  <c r="H445"/>
  <c r="G445"/>
  <c r="F445"/>
  <c r="E445"/>
  <c r="I445" s="1"/>
  <c r="D445"/>
  <c r="C445"/>
  <c r="B445"/>
  <c r="A445"/>
  <c r="Q444"/>
  <c r="P444"/>
  <c r="O444"/>
  <c r="N444"/>
  <c r="M444"/>
  <c r="R444" s="1"/>
  <c r="L444"/>
  <c r="K444"/>
  <c r="H444"/>
  <c r="G444"/>
  <c r="F444"/>
  <c r="E444"/>
  <c r="D444"/>
  <c r="I444" s="1"/>
  <c r="C444"/>
  <c r="B444"/>
  <c r="A444"/>
  <c r="Q443"/>
  <c r="P443"/>
  <c r="O443"/>
  <c r="N443"/>
  <c r="R443" s="1"/>
  <c r="M443"/>
  <c r="L443"/>
  <c r="I443" s="1"/>
  <c r="K443"/>
  <c r="H443"/>
  <c r="G443"/>
  <c r="F443"/>
  <c r="E443"/>
  <c r="D443"/>
  <c r="C443"/>
  <c r="B443"/>
  <c r="A443"/>
  <c r="Q442"/>
  <c r="P442"/>
  <c r="O442"/>
  <c r="N442"/>
  <c r="M442"/>
  <c r="R442" s="1"/>
  <c r="L442"/>
  <c r="K442"/>
  <c r="H442"/>
  <c r="G442"/>
  <c r="F442"/>
  <c r="E442"/>
  <c r="D442"/>
  <c r="I442" s="1"/>
  <c r="C442"/>
  <c r="B442"/>
  <c r="A442"/>
  <c r="Q441"/>
  <c r="P441"/>
  <c r="O441"/>
  <c r="N441"/>
  <c r="R441" s="1"/>
  <c r="M441"/>
  <c r="L441"/>
  <c r="K441"/>
  <c r="H441"/>
  <c r="G441"/>
  <c r="F441"/>
  <c r="E441"/>
  <c r="I441" s="1"/>
  <c r="D441"/>
  <c r="C441"/>
  <c r="B441"/>
  <c r="A441"/>
  <c r="Q440"/>
  <c r="P440"/>
  <c r="O440"/>
  <c r="N440"/>
  <c r="M440"/>
  <c r="R440" s="1"/>
  <c r="L440"/>
  <c r="K440"/>
  <c r="H440"/>
  <c r="G440"/>
  <c r="F440"/>
  <c r="E440"/>
  <c r="D440"/>
  <c r="I440" s="1"/>
  <c r="C440"/>
  <c r="B440"/>
  <c r="A440"/>
  <c r="Q439"/>
  <c r="P439"/>
  <c r="O439"/>
  <c r="N439"/>
  <c r="R439" s="1"/>
  <c r="M439"/>
  <c r="L439"/>
  <c r="I439" s="1"/>
  <c r="K439"/>
  <c r="H439"/>
  <c r="G439"/>
  <c r="F439"/>
  <c r="E439"/>
  <c r="D439"/>
  <c r="C439"/>
  <c r="B439"/>
  <c r="A439"/>
  <c r="Q438"/>
  <c r="P438"/>
  <c r="O438"/>
  <c r="N438"/>
  <c r="M438"/>
  <c r="R438" s="1"/>
  <c r="L438"/>
  <c r="K438"/>
  <c r="H438"/>
  <c r="G438"/>
  <c r="F438"/>
  <c r="E438"/>
  <c r="D438"/>
  <c r="I438" s="1"/>
  <c r="C438"/>
  <c r="B438"/>
  <c r="A438"/>
  <c r="Q437"/>
  <c r="P437"/>
  <c r="O437"/>
  <c r="N437"/>
  <c r="R437" s="1"/>
  <c r="M437"/>
  <c r="L437"/>
  <c r="K437"/>
  <c r="H437"/>
  <c r="G437"/>
  <c r="F437"/>
  <c r="E437"/>
  <c r="I437" s="1"/>
  <c r="D437"/>
  <c r="C437"/>
  <c r="B437"/>
  <c r="A437"/>
  <c r="Q436"/>
  <c r="P436"/>
  <c r="O436"/>
  <c r="N436"/>
  <c r="M436"/>
  <c r="R436" s="1"/>
  <c r="L436"/>
  <c r="K436"/>
  <c r="H436"/>
  <c r="G436"/>
  <c r="F436"/>
  <c r="E436"/>
  <c r="D436"/>
  <c r="I436" s="1"/>
  <c r="C436"/>
  <c r="B436"/>
  <c r="A436"/>
  <c r="Q435"/>
  <c r="P435"/>
  <c r="O435"/>
  <c r="N435"/>
  <c r="R435" s="1"/>
  <c r="M435"/>
  <c r="L435"/>
  <c r="I435" s="1"/>
  <c r="K435"/>
  <c r="H435"/>
  <c r="G435"/>
  <c r="F435"/>
  <c r="E435"/>
  <c r="D435"/>
  <c r="C435"/>
  <c r="B435"/>
  <c r="A435"/>
  <c r="Q434"/>
  <c r="P434"/>
  <c r="O434"/>
  <c r="N434"/>
  <c r="M434"/>
  <c r="R434" s="1"/>
  <c r="L434"/>
  <c r="K434"/>
  <c r="H434"/>
  <c r="G434"/>
  <c r="F434"/>
  <c r="E434"/>
  <c r="D434"/>
  <c r="I434" s="1"/>
  <c r="C434"/>
  <c r="B434"/>
  <c r="A434"/>
  <c r="Q433"/>
  <c r="P433"/>
  <c r="O433"/>
  <c r="N433"/>
  <c r="R433" s="1"/>
  <c r="M433"/>
  <c r="L433"/>
  <c r="K433"/>
  <c r="H433"/>
  <c r="G433"/>
  <c r="F433"/>
  <c r="E433"/>
  <c r="I433" s="1"/>
  <c r="D433"/>
  <c r="C433"/>
  <c r="B433"/>
  <c r="A433"/>
  <c r="Q432"/>
  <c r="P432"/>
  <c r="O432"/>
  <c r="N432"/>
  <c r="M432"/>
  <c r="R432" s="1"/>
  <c r="L432"/>
  <c r="K432"/>
  <c r="H432"/>
  <c r="G432"/>
  <c r="F432"/>
  <c r="E432"/>
  <c r="D432"/>
  <c r="I432" s="1"/>
  <c r="C432"/>
  <c r="B432"/>
  <c r="A432"/>
  <c r="Q431"/>
  <c r="P431"/>
  <c r="O431"/>
  <c r="N431"/>
  <c r="R431" s="1"/>
  <c r="M431"/>
  <c r="L431"/>
  <c r="I431" s="1"/>
  <c r="K431"/>
  <c r="H431"/>
  <c r="G431"/>
  <c r="F431"/>
  <c r="E431"/>
  <c r="D431"/>
  <c r="C431"/>
  <c r="B431"/>
  <c r="A431"/>
  <c r="Q430"/>
  <c r="P430"/>
  <c r="O430"/>
  <c r="N430"/>
  <c r="M430"/>
  <c r="R430" s="1"/>
  <c r="L430"/>
  <c r="K430"/>
  <c r="H430"/>
  <c r="G430"/>
  <c r="F430"/>
  <c r="E430"/>
  <c r="D430"/>
  <c r="I430" s="1"/>
  <c r="C430"/>
  <c r="B430"/>
  <c r="A430"/>
  <c r="Q429"/>
  <c r="P429"/>
  <c r="O429"/>
  <c r="N429"/>
  <c r="R429" s="1"/>
  <c r="M429"/>
  <c r="L429"/>
  <c r="K429"/>
  <c r="H429"/>
  <c r="G429"/>
  <c r="F429"/>
  <c r="E429"/>
  <c r="I429" s="1"/>
  <c r="D429"/>
  <c r="C429"/>
  <c r="B429"/>
  <c r="A429"/>
  <c r="Q428"/>
  <c r="P428"/>
  <c r="O428"/>
  <c r="N428"/>
  <c r="M428"/>
  <c r="R428" s="1"/>
  <c r="L428"/>
  <c r="K428"/>
  <c r="H428"/>
  <c r="G428"/>
  <c r="F428"/>
  <c r="E428"/>
  <c r="D428"/>
  <c r="I428" s="1"/>
  <c r="C428"/>
  <c r="B428"/>
  <c r="A428"/>
  <c r="Q427"/>
  <c r="P427"/>
  <c r="O427"/>
  <c r="N427"/>
  <c r="R427" s="1"/>
  <c r="M427"/>
  <c r="L427"/>
  <c r="I427" s="1"/>
  <c r="K427"/>
  <c r="H427"/>
  <c r="G427"/>
  <c r="F427"/>
  <c r="E427"/>
  <c r="D427"/>
  <c r="C427"/>
  <c r="B427"/>
  <c r="A427"/>
  <c r="Q426"/>
  <c r="P426"/>
  <c r="O426"/>
  <c r="N426"/>
  <c r="M426"/>
  <c r="R426" s="1"/>
  <c r="L426"/>
  <c r="K426"/>
  <c r="H426"/>
  <c r="G426"/>
  <c r="F426"/>
  <c r="E426"/>
  <c r="D426"/>
  <c r="I426" s="1"/>
  <c r="C426"/>
  <c r="B426"/>
  <c r="A426"/>
  <c r="Q425"/>
  <c r="P425"/>
  <c r="O425"/>
  <c r="N425"/>
  <c r="R425" s="1"/>
  <c r="M425"/>
  <c r="L425"/>
  <c r="K425"/>
  <c r="H425"/>
  <c r="G425"/>
  <c r="F425"/>
  <c r="E425"/>
  <c r="I425" s="1"/>
  <c r="D425"/>
  <c r="C425"/>
  <c r="B425"/>
  <c r="A425"/>
  <c r="Q424"/>
  <c r="P424"/>
  <c r="O424"/>
  <c r="N424"/>
  <c r="M424"/>
  <c r="R424" s="1"/>
  <c r="L424"/>
  <c r="K424"/>
  <c r="H424"/>
  <c r="G424"/>
  <c r="F424"/>
  <c r="E424"/>
  <c r="D424"/>
  <c r="I424" s="1"/>
  <c r="C424"/>
  <c r="B424"/>
  <c r="A424"/>
  <c r="Q423"/>
  <c r="P423"/>
  <c r="O423"/>
  <c r="N423"/>
  <c r="R423" s="1"/>
  <c r="M423"/>
  <c r="L423"/>
  <c r="I423" s="1"/>
  <c r="K423"/>
  <c r="H423"/>
  <c r="G423"/>
  <c r="F423"/>
  <c r="E423"/>
  <c r="D423"/>
  <c r="C423"/>
  <c r="B423"/>
  <c r="A423"/>
  <c r="Q422"/>
  <c r="P422"/>
  <c r="O422"/>
  <c r="N422"/>
  <c r="M422"/>
  <c r="R422" s="1"/>
  <c r="L422"/>
  <c r="K422"/>
  <c r="H422"/>
  <c r="G422"/>
  <c r="F422"/>
  <c r="E422"/>
  <c r="D422"/>
  <c r="I422" s="1"/>
  <c r="C422"/>
  <c r="B422"/>
  <c r="A422"/>
  <c r="Q421"/>
  <c r="P421"/>
  <c r="O421"/>
  <c r="N421"/>
  <c r="R421" s="1"/>
  <c r="M421"/>
  <c r="L421"/>
  <c r="K421"/>
  <c r="H421"/>
  <c r="G421"/>
  <c r="F421"/>
  <c r="E421"/>
  <c r="I421" s="1"/>
  <c r="D421"/>
  <c r="C421"/>
  <c r="B421"/>
  <c r="A421"/>
  <c r="Q420"/>
  <c r="P420"/>
  <c r="O420"/>
  <c r="N420"/>
  <c r="M420"/>
  <c r="R420" s="1"/>
  <c r="L420"/>
  <c r="K420"/>
  <c r="H420"/>
  <c r="G420"/>
  <c r="F420"/>
  <c r="E420"/>
  <c r="D420"/>
  <c r="I420" s="1"/>
  <c r="C420"/>
  <c r="B420"/>
  <c r="A420"/>
  <c r="Q419"/>
  <c r="P419"/>
  <c r="O419"/>
  <c r="N419"/>
  <c r="R419" s="1"/>
  <c r="M419"/>
  <c r="L419"/>
  <c r="I419" s="1"/>
  <c r="K419"/>
  <c r="H419"/>
  <c r="G419"/>
  <c r="F419"/>
  <c r="E419"/>
  <c r="D419"/>
  <c r="C419"/>
  <c r="B419"/>
  <c r="A419"/>
  <c r="Q418"/>
  <c r="P418"/>
  <c r="O418"/>
  <c r="N418"/>
  <c r="M418"/>
  <c r="R418" s="1"/>
  <c r="L418"/>
  <c r="K418"/>
  <c r="H418"/>
  <c r="G418"/>
  <c r="F418"/>
  <c r="E418"/>
  <c r="D418"/>
  <c r="I418" s="1"/>
  <c r="C418"/>
  <c r="B418"/>
  <c r="A418"/>
  <c r="Q417"/>
  <c r="P417"/>
  <c r="O417"/>
  <c r="N417"/>
  <c r="R417" s="1"/>
  <c r="M417"/>
  <c r="L417"/>
  <c r="K417"/>
  <c r="H417"/>
  <c r="G417"/>
  <c r="F417"/>
  <c r="E417"/>
  <c r="I417" s="1"/>
  <c r="D417"/>
  <c r="C417"/>
  <c r="B417"/>
  <c r="A417"/>
  <c r="Q416"/>
  <c r="P416"/>
  <c r="O416"/>
  <c r="N416"/>
  <c r="M416"/>
  <c r="R416" s="1"/>
  <c r="L416"/>
  <c r="K416"/>
  <c r="H416"/>
  <c r="G416"/>
  <c r="F416"/>
  <c r="E416"/>
  <c r="D416"/>
  <c r="I416" s="1"/>
  <c r="C416"/>
  <c r="B416"/>
  <c r="A416"/>
  <c r="Q415"/>
  <c r="P415"/>
  <c r="O415"/>
  <c r="N415"/>
  <c r="R415" s="1"/>
  <c r="M415"/>
  <c r="L415"/>
  <c r="I415" s="1"/>
  <c r="K415"/>
  <c r="H415"/>
  <c r="G415"/>
  <c r="F415"/>
  <c r="E415"/>
  <c r="D415"/>
  <c r="C415"/>
  <c r="B415"/>
  <c r="A415"/>
  <c r="Q414"/>
  <c r="P414"/>
  <c r="O414"/>
  <c r="N414"/>
  <c r="M414"/>
  <c r="R414" s="1"/>
  <c r="L414"/>
  <c r="K414"/>
  <c r="H414"/>
  <c r="G414"/>
  <c r="F414"/>
  <c r="E414"/>
  <c r="D414"/>
  <c r="I414" s="1"/>
  <c r="C414"/>
  <c r="B414"/>
  <c r="A414"/>
  <c r="Q413"/>
  <c r="P413"/>
  <c r="O413"/>
  <c r="N413"/>
  <c r="R413" s="1"/>
  <c r="M413"/>
  <c r="L413"/>
  <c r="K413"/>
  <c r="H413"/>
  <c r="G413"/>
  <c r="F413"/>
  <c r="E413"/>
  <c r="I413" s="1"/>
  <c r="D413"/>
  <c r="C413"/>
  <c r="B413"/>
  <c r="A413"/>
  <c r="Q412"/>
  <c r="P412"/>
  <c r="O412"/>
  <c r="N412"/>
  <c r="M412"/>
  <c r="R412" s="1"/>
  <c r="L412"/>
  <c r="K412"/>
  <c r="H412"/>
  <c r="G412"/>
  <c r="F412"/>
  <c r="E412"/>
  <c r="D412"/>
  <c r="I412" s="1"/>
  <c r="C412"/>
  <c r="B412"/>
  <c r="A412"/>
  <c r="Q411"/>
  <c r="P411"/>
  <c r="O411"/>
  <c r="N411"/>
  <c r="R411" s="1"/>
  <c r="M411"/>
  <c r="L411"/>
  <c r="I411" s="1"/>
  <c r="K411"/>
  <c r="H411"/>
  <c r="G411"/>
  <c r="F411"/>
  <c r="E411"/>
  <c r="D411"/>
  <c r="C411"/>
  <c r="B411"/>
  <c r="A411"/>
  <c r="Q410"/>
  <c r="P410"/>
  <c r="O410"/>
  <c r="N410"/>
  <c r="M410"/>
  <c r="R410" s="1"/>
  <c r="L410"/>
  <c r="K410"/>
  <c r="H410"/>
  <c r="G410"/>
  <c r="F410"/>
  <c r="E410"/>
  <c r="D410"/>
  <c r="I410" s="1"/>
  <c r="C410"/>
  <c r="B410"/>
  <c r="A410"/>
  <c r="Q409"/>
  <c r="P409"/>
  <c r="O409"/>
  <c r="N409"/>
  <c r="R409" s="1"/>
  <c r="M409"/>
  <c r="L409"/>
  <c r="K409"/>
  <c r="H409"/>
  <c r="G409"/>
  <c r="F409"/>
  <c r="E409"/>
  <c r="I409" s="1"/>
  <c r="D409"/>
  <c r="C409"/>
  <c r="B409"/>
  <c r="A409"/>
  <c r="Q408"/>
  <c r="P408"/>
  <c r="O408"/>
  <c r="N408"/>
  <c r="M408"/>
  <c r="R408" s="1"/>
  <c r="L408"/>
  <c r="K408"/>
  <c r="H408"/>
  <c r="G408"/>
  <c r="F408"/>
  <c r="E408"/>
  <c r="D408"/>
  <c r="I408" s="1"/>
  <c r="C408"/>
  <c r="B408"/>
  <c r="A408"/>
  <c r="Q407"/>
  <c r="P407"/>
  <c r="O407"/>
  <c r="N407"/>
  <c r="R407" s="1"/>
  <c r="M407"/>
  <c r="L407"/>
  <c r="I407" s="1"/>
  <c r="K407"/>
  <c r="H407"/>
  <c r="G407"/>
  <c r="F407"/>
  <c r="E407"/>
  <c r="D407"/>
  <c r="C407"/>
  <c r="B407"/>
  <c r="A407"/>
  <c r="Q406"/>
  <c r="P406"/>
  <c r="O406"/>
  <c r="N406"/>
  <c r="M406"/>
  <c r="R406" s="1"/>
  <c r="L406"/>
  <c r="K406"/>
  <c r="H406"/>
  <c r="G406"/>
  <c r="F406"/>
  <c r="E406"/>
  <c r="D406"/>
  <c r="I406" s="1"/>
  <c r="C406"/>
  <c r="B406"/>
  <c r="A406"/>
  <c r="Q405"/>
  <c r="P405"/>
  <c r="O405"/>
  <c r="N405"/>
  <c r="R405" s="1"/>
  <c r="M405"/>
  <c r="L405"/>
  <c r="K405"/>
  <c r="H405"/>
  <c r="G405"/>
  <c r="F405"/>
  <c r="E405"/>
  <c r="I405" s="1"/>
  <c r="D405"/>
  <c r="C405"/>
  <c r="B405"/>
  <c r="A405"/>
  <c r="Q404"/>
  <c r="P404"/>
  <c r="O404"/>
  <c r="N404"/>
  <c r="M404"/>
  <c r="R404" s="1"/>
  <c r="L404"/>
  <c r="K404"/>
  <c r="H404"/>
  <c r="G404"/>
  <c r="F404"/>
  <c r="E404"/>
  <c r="D404"/>
  <c r="I404" s="1"/>
  <c r="C404"/>
  <c r="B404"/>
  <c r="A404"/>
  <c r="Q403"/>
  <c r="P403"/>
  <c r="O403"/>
  <c r="N403"/>
  <c r="R403" s="1"/>
  <c r="M403"/>
  <c r="L403"/>
  <c r="I403" s="1"/>
  <c r="K403"/>
  <c r="H403"/>
  <c r="G403"/>
  <c r="F403"/>
  <c r="E403"/>
  <c r="D403"/>
  <c r="C403"/>
  <c r="B403"/>
  <c r="A403"/>
  <c r="Q402"/>
  <c r="P402"/>
  <c r="O402"/>
  <c r="N402"/>
  <c r="M402"/>
  <c r="R402" s="1"/>
  <c r="L402"/>
  <c r="K402"/>
  <c r="H402"/>
  <c r="G402"/>
  <c r="F402"/>
  <c r="E402"/>
  <c r="D402"/>
  <c r="I402" s="1"/>
  <c r="C402"/>
  <c r="B402"/>
  <c r="A402"/>
  <c r="Q401"/>
  <c r="P401"/>
  <c r="O401"/>
  <c r="N401"/>
  <c r="R401" s="1"/>
  <c r="M401"/>
  <c r="L401"/>
  <c r="K401"/>
  <c r="H401"/>
  <c r="G401"/>
  <c r="F401"/>
  <c r="E401"/>
  <c r="I401" s="1"/>
  <c r="D401"/>
  <c r="C401"/>
  <c r="B401"/>
  <c r="A401"/>
  <c r="Q400"/>
  <c r="P400"/>
  <c r="O400"/>
  <c r="N400"/>
  <c r="M400"/>
  <c r="R400" s="1"/>
  <c r="L400"/>
  <c r="K400"/>
  <c r="H400"/>
  <c r="G400"/>
  <c r="F400"/>
  <c r="E400"/>
  <c r="D400"/>
  <c r="I400" s="1"/>
  <c r="C400"/>
  <c r="B400"/>
  <c r="A400"/>
  <c r="Q399"/>
  <c r="P399"/>
  <c r="O399"/>
  <c r="N399"/>
  <c r="R399" s="1"/>
  <c r="M399"/>
  <c r="L399"/>
  <c r="I399" s="1"/>
  <c r="K399"/>
  <c r="H399"/>
  <c r="G399"/>
  <c r="F399"/>
  <c r="E399"/>
  <c r="D399"/>
  <c r="C399"/>
  <c r="B399"/>
  <c r="A399"/>
  <c r="Q398"/>
  <c r="P398"/>
  <c r="O398"/>
  <c r="N398"/>
  <c r="M398"/>
  <c r="R398" s="1"/>
  <c r="L398"/>
  <c r="K398"/>
  <c r="H398"/>
  <c r="G398"/>
  <c r="F398"/>
  <c r="E398"/>
  <c r="D398"/>
  <c r="I398" s="1"/>
  <c r="C398"/>
  <c r="B398"/>
  <c r="A398"/>
  <c r="Q397"/>
  <c r="P397"/>
  <c r="O397"/>
  <c r="N397"/>
  <c r="R397" s="1"/>
  <c r="M397"/>
  <c r="L397"/>
  <c r="K397"/>
  <c r="H397"/>
  <c r="G397"/>
  <c r="F397"/>
  <c r="E397"/>
  <c r="I397" s="1"/>
  <c r="D397"/>
  <c r="C397"/>
  <c r="B397"/>
  <c r="A397"/>
  <c r="Q396"/>
  <c r="P396"/>
  <c r="O396"/>
  <c r="N396"/>
  <c r="M396"/>
  <c r="R396" s="1"/>
  <c r="L396"/>
  <c r="K396"/>
  <c r="H396"/>
  <c r="G396"/>
  <c r="F396"/>
  <c r="E396"/>
  <c r="D396"/>
  <c r="I396" s="1"/>
  <c r="C396"/>
  <c r="B396"/>
  <c r="A396"/>
  <c r="Q395"/>
  <c r="P395"/>
  <c r="O395"/>
  <c r="N395"/>
  <c r="R395" s="1"/>
  <c r="M395"/>
  <c r="L395"/>
  <c r="I395" s="1"/>
  <c r="K395"/>
  <c r="H395"/>
  <c r="G395"/>
  <c r="F395"/>
  <c r="E395"/>
  <c r="D395"/>
  <c r="C395"/>
  <c r="B395"/>
  <c r="A395"/>
  <c r="Q394"/>
  <c r="P394"/>
  <c r="O394"/>
  <c r="N394"/>
  <c r="M394"/>
  <c r="R394" s="1"/>
  <c r="L394"/>
  <c r="K394"/>
  <c r="H394"/>
  <c r="G394"/>
  <c r="F394"/>
  <c r="E394"/>
  <c r="D394"/>
  <c r="I394" s="1"/>
  <c r="C394"/>
  <c r="B394"/>
  <c r="A394"/>
  <c r="Q393"/>
  <c r="P393"/>
  <c r="O393"/>
  <c r="N393"/>
  <c r="R393" s="1"/>
  <c r="M393"/>
  <c r="L393"/>
  <c r="K393"/>
  <c r="H393"/>
  <c r="G393"/>
  <c r="F393"/>
  <c r="E393"/>
  <c r="I393" s="1"/>
  <c r="D393"/>
  <c r="C393"/>
  <c r="B393"/>
  <c r="A393"/>
  <c r="Q392"/>
  <c r="P392"/>
  <c r="O392"/>
  <c r="N392"/>
  <c r="M392"/>
  <c r="R392" s="1"/>
  <c r="L392"/>
  <c r="K392"/>
  <c r="H392"/>
  <c r="G392"/>
  <c r="F392"/>
  <c r="E392"/>
  <c r="D392"/>
  <c r="I392" s="1"/>
  <c r="C392"/>
  <c r="B392"/>
  <c r="A392"/>
  <c r="Q391"/>
  <c r="P391"/>
  <c r="O391"/>
  <c r="N391"/>
  <c r="R391" s="1"/>
  <c r="M391"/>
  <c r="L391"/>
  <c r="I391" s="1"/>
  <c r="K391"/>
  <c r="H391"/>
  <c r="G391"/>
  <c r="F391"/>
  <c r="E391"/>
  <c r="D391"/>
  <c r="C391"/>
  <c r="B391"/>
  <c r="A391"/>
  <c r="Q390"/>
  <c r="P390"/>
  <c r="O390"/>
  <c r="N390"/>
  <c r="M390"/>
  <c r="R390" s="1"/>
  <c r="L390"/>
  <c r="K390"/>
  <c r="H390"/>
  <c r="G390"/>
  <c r="F390"/>
  <c r="E390"/>
  <c r="D390"/>
  <c r="I390" s="1"/>
  <c r="C390"/>
  <c r="B390"/>
  <c r="A390"/>
  <c r="Q389"/>
  <c r="P389"/>
  <c r="O389"/>
  <c r="N389"/>
  <c r="R389" s="1"/>
  <c r="M389"/>
  <c r="L389"/>
  <c r="K389"/>
  <c r="H389"/>
  <c r="G389"/>
  <c r="F389"/>
  <c r="E389"/>
  <c r="I389" s="1"/>
  <c r="D389"/>
  <c r="C389"/>
  <c r="B389"/>
  <c r="A389"/>
  <c r="Q388"/>
  <c r="P388"/>
  <c r="O388"/>
  <c r="N388"/>
  <c r="M388"/>
  <c r="R388" s="1"/>
  <c r="L388"/>
  <c r="K388"/>
  <c r="H388"/>
  <c r="G388"/>
  <c r="F388"/>
  <c r="E388"/>
  <c r="D388"/>
  <c r="I388" s="1"/>
  <c r="C388"/>
  <c r="B388"/>
  <c r="A388"/>
  <c r="Q387"/>
  <c r="P387"/>
  <c r="O387"/>
  <c r="N387"/>
  <c r="R387" s="1"/>
  <c r="M387"/>
  <c r="L387"/>
  <c r="I387" s="1"/>
  <c r="K387"/>
  <c r="H387"/>
  <c r="G387"/>
  <c r="F387"/>
  <c r="E387"/>
  <c r="D387"/>
  <c r="C387"/>
  <c r="B387"/>
  <c r="A387"/>
  <c r="Q386"/>
  <c r="P386"/>
  <c r="O386"/>
  <c r="N386"/>
  <c r="M386"/>
  <c r="R386" s="1"/>
  <c r="L386"/>
  <c r="K386"/>
  <c r="H386"/>
  <c r="G386"/>
  <c r="F386"/>
  <c r="E386"/>
  <c r="D386"/>
  <c r="I386" s="1"/>
  <c r="C386"/>
  <c r="B386"/>
  <c r="A386"/>
  <c r="Q385"/>
  <c r="P385"/>
  <c r="O385"/>
  <c r="N385"/>
  <c r="R385" s="1"/>
  <c r="M385"/>
  <c r="L385"/>
  <c r="K385"/>
  <c r="H385"/>
  <c r="G385"/>
  <c r="F385"/>
  <c r="E385"/>
  <c r="I385" s="1"/>
  <c r="D385"/>
  <c r="C385"/>
  <c r="B385"/>
  <c r="A385"/>
  <c r="Q384"/>
  <c r="P384"/>
  <c r="O384"/>
  <c r="N384"/>
  <c r="M384"/>
  <c r="R384" s="1"/>
  <c r="L384"/>
  <c r="K384"/>
  <c r="H384"/>
  <c r="G384"/>
  <c r="F384"/>
  <c r="E384"/>
  <c r="D384"/>
  <c r="I384" s="1"/>
  <c r="C384"/>
  <c r="B384"/>
  <c r="A384"/>
  <c r="Q383"/>
  <c r="P383"/>
  <c r="O383"/>
  <c r="N383"/>
  <c r="R383" s="1"/>
  <c r="M383"/>
  <c r="L383"/>
  <c r="I383" s="1"/>
  <c r="K383"/>
  <c r="H383"/>
  <c r="G383"/>
  <c r="F383"/>
  <c r="E383"/>
  <c r="D383"/>
  <c r="C383"/>
  <c r="B383"/>
  <c r="A383"/>
  <c r="Q382"/>
  <c r="P382"/>
  <c r="O382"/>
  <c r="N382"/>
  <c r="M382"/>
  <c r="R382" s="1"/>
  <c r="L382"/>
  <c r="K382"/>
  <c r="H382"/>
  <c r="G382"/>
  <c r="F382"/>
  <c r="E382"/>
  <c r="D382"/>
  <c r="I382" s="1"/>
  <c r="C382"/>
  <c r="B382"/>
  <c r="A382"/>
  <c r="Q381"/>
  <c r="P381"/>
  <c r="O381"/>
  <c r="N381"/>
  <c r="R381" s="1"/>
  <c r="M381"/>
  <c r="L381"/>
  <c r="K381"/>
  <c r="H381"/>
  <c r="G381"/>
  <c r="F381"/>
  <c r="E381"/>
  <c r="I381" s="1"/>
  <c r="D381"/>
  <c r="C381"/>
  <c r="B381"/>
  <c r="A381"/>
  <c r="Q380"/>
  <c r="P380"/>
  <c r="O380"/>
  <c r="N380"/>
  <c r="M380"/>
  <c r="R380" s="1"/>
  <c r="L380"/>
  <c r="K380"/>
  <c r="H380"/>
  <c r="G380"/>
  <c r="F380"/>
  <c r="E380"/>
  <c r="D380"/>
  <c r="I380" s="1"/>
  <c r="C380"/>
  <c r="B380"/>
  <c r="A380"/>
  <c r="Q379"/>
  <c r="P379"/>
  <c r="O379"/>
  <c r="N379"/>
  <c r="R379" s="1"/>
  <c r="M379"/>
  <c r="L379"/>
  <c r="I379" s="1"/>
  <c r="K379"/>
  <c r="H379"/>
  <c r="G379"/>
  <c r="F379"/>
  <c r="E379"/>
  <c r="D379"/>
  <c r="C379"/>
  <c r="B379"/>
  <c r="A379"/>
  <c r="Q378"/>
  <c r="P378"/>
  <c r="O378"/>
  <c r="N378"/>
  <c r="M378"/>
  <c r="R378" s="1"/>
  <c r="L378"/>
  <c r="K378"/>
  <c r="H378"/>
  <c r="G378"/>
  <c r="F378"/>
  <c r="E378"/>
  <c r="D378"/>
  <c r="I378" s="1"/>
  <c r="C378"/>
  <c r="B378"/>
  <c r="A378"/>
  <c r="Q377"/>
  <c r="P377"/>
  <c r="O377"/>
  <c r="N377"/>
  <c r="R377" s="1"/>
  <c r="M377"/>
  <c r="L377"/>
  <c r="K377"/>
  <c r="H377"/>
  <c r="G377"/>
  <c r="F377"/>
  <c r="E377"/>
  <c r="I377" s="1"/>
  <c r="D377"/>
  <c r="C377"/>
  <c r="B377"/>
  <c r="A377"/>
  <c r="Q376"/>
  <c r="P376"/>
  <c r="O376"/>
  <c r="N376"/>
  <c r="M376"/>
  <c r="R376" s="1"/>
  <c r="L376"/>
  <c r="K376"/>
  <c r="H376"/>
  <c r="G376"/>
  <c r="F376"/>
  <c r="E376"/>
  <c r="D376"/>
  <c r="I376" s="1"/>
  <c r="C376"/>
  <c r="B376"/>
  <c r="A376"/>
  <c r="Q375"/>
  <c r="P375"/>
  <c r="O375"/>
  <c r="N375"/>
  <c r="R375" s="1"/>
  <c r="M375"/>
  <c r="L375"/>
  <c r="I375" s="1"/>
  <c r="K375"/>
  <c r="H375"/>
  <c r="G375"/>
  <c r="F375"/>
  <c r="E375"/>
  <c r="D375"/>
  <c r="C375"/>
  <c r="B375"/>
  <c r="A375"/>
  <c r="Q374"/>
  <c r="P374"/>
  <c r="O374"/>
  <c r="N374"/>
  <c r="M374"/>
  <c r="R374" s="1"/>
  <c r="L374"/>
  <c r="K374"/>
  <c r="H374"/>
  <c r="G374"/>
  <c r="F374"/>
  <c r="E374"/>
  <c r="D374"/>
  <c r="I374" s="1"/>
  <c r="C374"/>
  <c r="B374"/>
  <c r="A374"/>
  <c r="Q373"/>
  <c r="P373"/>
  <c r="O373"/>
  <c r="N373"/>
  <c r="R373" s="1"/>
  <c r="M373"/>
  <c r="L373"/>
  <c r="K373"/>
  <c r="H373"/>
  <c r="G373"/>
  <c r="F373"/>
  <c r="E373"/>
  <c r="I373" s="1"/>
  <c r="D373"/>
  <c r="C373"/>
  <c r="B373"/>
  <c r="A373"/>
  <c r="Q372"/>
  <c r="P372"/>
  <c r="O372"/>
  <c r="N372"/>
  <c r="M372"/>
  <c r="R372" s="1"/>
  <c r="L372"/>
  <c r="K372"/>
  <c r="H372"/>
  <c r="G372"/>
  <c r="F372"/>
  <c r="E372"/>
  <c r="D372"/>
  <c r="I372" s="1"/>
  <c r="C372"/>
  <c r="B372"/>
  <c r="A372"/>
  <c r="Q371"/>
  <c r="P371"/>
  <c r="O371"/>
  <c r="N371"/>
  <c r="M371"/>
  <c r="R371" s="1"/>
  <c r="L371"/>
  <c r="K371"/>
  <c r="H371"/>
  <c r="G371"/>
  <c r="F371"/>
  <c r="E371"/>
  <c r="D371"/>
  <c r="I371" s="1"/>
  <c r="C371"/>
  <c r="B371"/>
  <c r="A371"/>
  <c r="Q370"/>
  <c r="P370"/>
  <c r="O370"/>
  <c r="N370"/>
  <c r="M370"/>
  <c r="R370" s="1"/>
  <c r="L370"/>
  <c r="K370"/>
  <c r="H370"/>
  <c r="G370"/>
  <c r="F370"/>
  <c r="E370"/>
  <c r="D370"/>
  <c r="I370" s="1"/>
  <c r="C370"/>
  <c r="B370"/>
  <c r="A370"/>
  <c r="Q369"/>
  <c r="P369"/>
  <c r="O369"/>
  <c r="N369"/>
  <c r="R369" s="1"/>
  <c r="M369"/>
  <c r="L369"/>
  <c r="K369"/>
  <c r="H369"/>
  <c r="G369"/>
  <c r="F369"/>
  <c r="E369"/>
  <c r="I369" s="1"/>
  <c r="D369"/>
  <c r="C369"/>
  <c r="B369"/>
  <c r="A369"/>
  <c r="Q368"/>
  <c r="P368"/>
  <c r="O368"/>
  <c r="N368"/>
  <c r="M368"/>
  <c r="R368" s="1"/>
  <c r="L368"/>
  <c r="K368"/>
  <c r="H368"/>
  <c r="G368"/>
  <c r="F368"/>
  <c r="E368"/>
  <c r="D368"/>
  <c r="I368" s="1"/>
  <c r="C368"/>
  <c r="B368"/>
  <c r="A368"/>
  <c r="Q367"/>
  <c r="P367"/>
  <c r="O367"/>
  <c r="N367"/>
  <c r="M367"/>
  <c r="R367" s="1"/>
  <c r="L367"/>
  <c r="K367"/>
  <c r="H367"/>
  <c r="G367"/>
  <c r="F367"/>
  <c r="E367"/>
  <c r="D367"/>
  <c r="I367" s="1"/>
  <c r="C367"/>
  <c r="B367"/>
  <c r="A367"/>
  <c r="Q366"/>
  <c r="P366"/>
  <c r="O366"/>
  <c r="N366"/>
  <c r="M366"/>
  <c r="R366" s="1"/>
  <c r="L366"/>
  <c r="K366"/>
  <c r="H366"/>
  <c r="G366"/>
  <c r="F366"/>
  <c r="E366"/>
  <c r="D366"/>
  <c r="I366" s="1"/>
  <c r="C366"/>
  <c r="B366"/>
  <c r="A366"/>
  <c r="Q365"/>
  <c r="P365"/>
  <c r="O365"/>
  <c r="N365"/>
  <c r="R365" s="1"/>
  <c r="M365"/>
  <c r="L365"/>
  <c r="K365"/>
  <c r="H365"/>
  <c r="G365"/>
  <c r="F365"/>
  <c r="E365"/>
  <c r="I365" s="1"/>
  <c r="D365"/>
  <c r="C365"/>
  <c r="B365"/>
  <c r="A365"/>
  <c r="Q364"/>
  <c r="P364"/>
  <c r="O364"/>
  <c r="N364"/>
  <c r="M364"/>
  <c r="R364" s="1"/>
  <c r="L364"/>
  <c r="K364"/>
  <c r="H364"/>
  <c r="G364"/>
  <c r="F364"/>
  <c r="E364"/>
  <c r="D364"/>
  <c r="I364" s="1"/>
  <c r="C364"/>
  <c r="B364"/>
  <c r="A364"/>
  <c r="Q363"/>
  <c r="P363"/>
  <c r="O363"/>
  <c r="N363"/>
  <c r="M363"/>
  <c r="R363" s="1"/>
  <c r="L363"/>
  <c r="K363"/>
  <c r="H363"/>
  <c r="G363"/>
  <c r="F363"/>
  <c r="E363"/>
  <c r="D363"/>
  <c r="I363" s="1"/>
  <c r="C363"/>
  <c r="B363"/>
  <c r="A363"/>
  <c r="Q362"/>
  <c r="P362"/>
  <c r="O362"/>
  <c r="N362"/>
  <c r="M362"/>
  <c r="R362" s="1"/>
  <c r="L362"/>
  <c r="K362"/>
  <c r="H362"/>
  <c r="G362"/>
  <c r="F362"/>
  <c r="E362"/>
  <c r="D362"/>
  <c r="I362" s="1"/>
  <c r="C362"/>
  <c r="B362"/>
  <c r="A362"/>
  <c r="Q361"/>
  <c r="P361"/>
  <c r="O361"/>
  <c r="N361"/>
  <c r="R361" s="1"/>
  <c r="M361"/>
  <c r="L361"/>
  <c r="K361"/>
  <c r="H361"/>
  <c r="G361"/>
  <c r="F361"/>
  <c r="E361"/>
  <c r="I361" s="1"/>
  <c r="D361"/>
  <c r="C361"/>
  <c r="B361"/>
  <c r="A361"/>
  <c r="Q360"/>
  <c r="P360"/>
  <c r="O360"/>
  <c r="N360"/>
  <c r="M360"/>
  <c r="R360" s="1"/>
  <c r="L360"/>
  <c r="K360"/>
  <c r="H360"/>
  <c r="G360"/>
  <c r="F360"/>
  <c r="E360"/>
  <c r="D360"/>
  <c r="I360" s="1"/>
  <c r="C360"/>
  <c r="B360"/>
  <c r="A360"/>
  <c r="Q359"/>
  <c r="P359"/>
  <c r="O359"/>
  <c r="N359"/>
  <c r="R359" s="1"/>
  <c r="M359"/>
  <c r="L359"/>
  <c r="I359" s="1"/>
  <c r="K359"/>
  <c r="H359"/>
  <c r="G359"/>
  <c r="F359"/>
  <c r="E359"/>
  <c r="D359"/>
  <c r="C359"/>
  <c r="B359"/>
  <c r="A359"/>
  <c r="Q358"/>
  <c r="P358"/>
  <c r="O358"/>
  <c r="N358"/>
  <c r="M358"/>
  <c r="R358" s="1"/>
  <c r="L358"/>
  <c r="K358"/>
  <c r="H358"/>
  <c r="G358"/>
  <c r="F358"/>
  <c r="E358"/>
  <c r="D358"/>
  <c r="I358" s="1"/>
  <c r="C358"/>
  <c r="B358"/>
  <c r="A358"/>
  <c r="Q357"/>
  <c r="P357"/>
  <c r="O357"/>
  <c r="N357"/>
  <c r="R357" s="1"/>
  <c r="M357"/>
  <c r="L357"/>
  <c r="K357"/>
  <c r="H357"/>
  <c r="G357"/>
  <c r="F357"/>
  <c r="E357"/>
  <c r="I357" s="1"/>
  <c r="D357"/>
  <c r="C357"/>
  <c r="B357"/>
  <c r="A357"/>
  <c r="Q356"/>
  <c r="P356"/>
  <c r="O356"/>
  <c r="N356"/>
  <c r="M356"/>
  <c r="R356" s="1"/>
  <c r="L356"/>
  <c r="K356"/>
  <c r="H356"/>
  <c r="G356"/>
  <c r="F356"/>
  <c r="E356"/>
  <c r="D356"/>
  <c r="I356" s="1"/>
  <c r="C356"/>
  <c r="B356"/>
  <c r="A356"/>
  <c r="Q355"/>
  <c r="P355"/>
  <c r="O355"/>
  <c r="N355"/>
  <c r="R355" s="1"/>
  <c r="M355"/>
  <c r="L355"/>
  <c r="I355" s="1"/>
  <c r="K355"/>
  <c r="H355"/>
  <c r="G355"/>
  <c r="F355"/>
  <c r="E355"/>
  <c r="D355"/>
  <c r="C355"/>
  <c r="B355"/>
  <c r="A355"/>
  <c r="Q354"/>
  <c r="P354"/>
  <c r="O354"/>
  <c r="N354"/>
  <c r="M354"/>
  <c r="R354" s="1"/>
  <c r="L354"/>
  <c r="K354"/>
  <c r="H354"/>
  <c r="G354"/>
  <c r="F354"/>
  <c r="E354"/>
  <c r="D354"/>
  <c r="I354" s="1"/>
  <c r="C354"/>
  <c r="B354"/>
  <c r="A354"/>
  <c r="Q353"/>
  <c r="P353"/>
  <c r="O353"/>
  <c r="N353"/>
  <c r="R353" s="1"/>
  <c r="M353"/>
  <c r="L353"/>
  <c r="K353"/>
  <c r="H353"/>
  <c r="G353"/>
  <c r="F353"/>
  <c r="E353"/>
  <c r="I353" s="1"/>
  <c r="D353"/>
  <c r="C353"/>
  <c r="B353"/>
  <c r="A353"/>
  <c r="Q352"/>
  <c r="P352"/>
  <c r="O352"/>
  <c r="N352"/>
  <c r="M352"/>
  <c r="R352" s="1"/>
  <c r="L352"/>
  <c r="K352"/>
  <c r="H352"/>
  <c r="G352"/>
  <c r="F352"/>
  <c r="E352"/>
  <c r="D352"/>
  <c r="I352" s="1"/>
  <c r="C352"/>
  <c r="B352"/>
  <c r="A352"/>
  <c r="Q351"/>
  <c r="P351"/>
  <c r="O351"/>
  <c r="N351"/>
  <c r="R351" s="1"/>
  <c r="M351"/>
  <c r="L351"/>
  <c r="I351" s="1"/>
  <c r="K351"/>
  <c r="H351"/>
  <c r="G351"/>
  <c r="F351"/>
  <c r="E351"/>
  <c r="D351"/>
  <c r="C351"/>
  <c r="B351"/>
  <c r="A351"/>
  <c r="Q350"/>
  <c r="P350"/>
  <c r="O350"/>
  <c r="N350"/>
  <c r="M350"/>
  <c r="R350" s="1"/>
  <c r="L350"/>
  <c r="K350"/>
  <c r="H350"/>
  <c r="G350"/>
  <c r="F350"/>
  <c r="E350"/>
  <c r="D350"/>
  <c r="I350" s="1"/>
  <c r="C350"/>
  <c r="B350"/>
  <c r="A350"/>
  <c r="Q349"/>
  <c r="P349"/>
  <c r="O349"/>
  <c r="N349"/>
  <c r="R349" s="1"/>
  <c r="M349"/>
  <c r="L349"/>
  <c r="K349"/>
  <c r="H349"/>
  <c r="G349"/>
  <c r="F349"/>
  <c r="E349"/>
  <c r="I349" s="1"/>
  <c r="D349"/>
  <c r="C349"/>
  <c r="B349"/>
  <c r="A349"/>
  <c r="Q348"/>
  <c r="P348"/>
  <c r="O348"/>
  <c r="N348"/>
  <c r="M348"/>
  <c r="R348" s="1"/>
  <c r="L348"/>
  <c r="K348"/>
  <c r="H348"/>
  <c r="G348"/>
  <c r="F348"/>
  <c r="E348"/>
  <c r="D348"/>
  <c r="I348" s="1"/>
  <c r="C348"/>
  <c r="B348"/>
  <c r="A348"/>
  <c r="Q347"/>
  <c r="P347"/>
  <c r="O347"/>
  <c r="N347"/>
  <c r="R347" s="1"/>
  <c r="M347"/>
  <c r="L347"/>
  <c r="I347" s="1"/>
  <c r="K347"/>
  <c r="H347"/>
  <c r="G347"/>
  <c r="F347"/>
  <c r="E347"/>
  <c r="D347"/>
  <c r="C347"/>
  <c r="B347"/>
  <c r="A347"/>
  <c r="Q346"/>
  <c r="P346"/>
  <c r="O346"/>
  <c r="N346"/>
  <c r="M346"/>
  <c r="R346" s="1"/>
  <c r="L346"/>
  <c r="K346"/>
  <c r="H346"/>
  <c r="G346"/>
  <c r="F346"/>
  <c r="E346"/>
  <c r="D346"/>
  <c r="I346" s="1"/>
  <c r="C346"/>
  <c r="B346"/>
  <c r="A346"/>
  <c r="Q345"/>
  <c r="P345"/>
  <c r="O345"/>
  <c r="N345"/>
  <c r="R345" s="1"/>
  <c r="M345"/>
  <c r="L345"/>
  <c r="K345"/>
  <c r="H345"/>
  <c r="G345"/>
  <c r="F345"/>
  <c r="E345"/>
  <c r="I345" s="1"/>
  <c r="D345"/>
  <c r="C345"/>
  <c r="B345"/>
  <c r="A345"/>
  <c r="Q344"/>
  <c r="P344"/>
  <c r="O344"/>
  <c r="N344"/>
  <c r="M344"/>
  <c r="R344" s="1"/>
  <c r="L344"/>
  <c r="K344"/>
  <c r="H344"/>
  <c r="G344"/>
  <c r="F344"/>
  <c r="E344"/>
  <c r="D344"/>
  <c r="I344" s="1"/>
  <c r="C344"/>
  <c r="B344"/>
  <c r="A344"/>
  <c r="Q343"/>
  <c r="P343"/>
  <c r="O343"/>
  <c r="N343"/>
  <c r="R343" s="1"/>
  <c r="M343"/>
  <c r="L343"/>
  <c r="I343" s="1"/>
  <c r="K343"/>
  <c r="H343"/>
  <c r="G343"/>
  <c r="F343"/>
  <c r="E343"/>
  <c r="D343"/>
  <c r="C343"/>
  <c r="B343"/>
  <c r="A343"/>
  <c r="Q342"/>
  <c r="P342"/>
  <c r="O342"/>
  <c r="N342"/>
  <c r="M342"/>
  <c r="R342" s="1"/>
  <c r="L342"/>
  <c r="K342"/>
  <c r="H342"/>
  <c r="G342"/>
  <c r="F342"/>
  <c r="E342"/>
  <c r="D342"/>
  <c r="I342" s="1"/>
  <c r="C342"/>
  <c r="B342"/>
  <c r="A342"/>
  <c r="Q341"/>
  <c r="P341"/>
  <c r="O341"/>
  <c r="N341"/>
  <c r="R341" s="1"/>
  <c r="M341"/>
  <c r="L341"/>
  <c r="K341"/>
  <c r="H341"/>
  <c r="G341"/>
  <c r="F341"/>
  <c r="E341"/>
  <c r="I341" s="1"/>
  <c r="D341"/>
  <c r="C341"/>
  <c r="B341"/>
  <c r="A341"/>
  <c r="Q340"/>
  <c r="P340"/>
  <c r="O340"/>
  <c r="N340"/>
  <c r="M340"/>
  <c r="R340" s="1"/>
  <c r="L340"/>
  <c r="K340"/>
  <c r="H340"/>
  <c r="G340"/>
  <c r="F340"/>
  <c r="E340"/>
  <c r="D340"/>
  <c r="I340" s="1"/>
  <c r="C340"/>
  <c r="B340"/>
  <c r="A340"/>
  <c r="Q339"/>
  <c r="P339"/>
  <c r="O339"/>
  <c r="N339"/>
  <c r="R339" s="1"/>
  <c r="M339"/>
  <c r="L339"/>
  <c r="I339" s="1"/>
  <c r="K339"/>
  <c r="H339"/>
  <c r="G339"/>
  <c r="F339"/>
  <c r="E339"/>
  <c r="D339"/>
  <c r="C339"/>
  <c r="B339"/>
  <c r="A339"/>
  <c r="Q338"/>
  <c r="P338"/>
  <c r="O338"/>
  <c r="N338"/>
  <c r="M338"/>
  <c r="R338" s="1"/>
  <c r="L338"/>
  <c r="K338"/>
  <c r="H338"/>
  <c r="G338"/>
  <c r="F338"/>
  <c r="E338"/>
  <c r="D338"/>
  <c r="I338" s="1"/>
  <c r="C338"/>
  <c r="B338"/>
  <c r="A338"/>
  <c r="Q337"/>
  <c r="P337"/>
  <c r="O337"/>
  <c r="N337"/>
  <c r="R337" s="1"/>
  <c r="M337"/>
  <c r="L337"/>
  <c r="K337"/>
  <c r="H337"/>
  <c r="G337"/>
  <c r="F337"/>
  <c r="E337"/>
  <c r="I337" s="1"/>
  <c r="D337"/>
  <c r="C337"/>
  <c r="B337"/>
  <c r="A337"/>
  <c r="Q336"/>
  <c r="P336"/>
  <c r="O336"/>
  <c r="N336"/>
  <c r="M336"/>
  <c r="R336" s="1"/>
  <c r="L336"/>
  <c r="K336"/>
  <c r="H336"/>
  <c r="G336"/>
  <c r="F336"/>
  <c r="E336"/>
  <c r="D336"/>
  <c r="I336" s="1"/>
  <c r="C336"/>
  <c r="B336"/>
  <c r="A336"/>
  <c r="Q335"/>
  <c r="P335"/>
  <c r="O335"/>
  <c r="N335"/>
  <c r="R335" s="1"/>
  <c r="M335"/>
  <c r="L335"/>
  <c r="I335" s="1"/>
  <c r="K335"/>
  <c r="H335"/>
  <c r="G335"/>
  <c r="F335"/>
  <c r="E335"/>
  <c r="D335"/>
  <c r="C335"/>
  <c r="B335"/>
  <c r="A335"/>
  <c r="Q334"/>
  <c r="P334"/>
  <c r="O334"/>
  <c r="N334"/>
  <c r="M334"/>
  <c r="R334" s="1"/>
  <c r="L334"/>
  <c r="K334"/>
  <c r="H334"/>
  <c r="G334"/>
  <c r="F334"/>
  <c r="E334"/>
  <c r="D334"/>
  <c r="I334" s="1"/>
  <c r="C334"/>
  <c r="B334"/>
  <c r="A334"/>
  <c r="Q333"/>
  <c r="P333"/>
  <c r="O333"/>
  <c r="N333"/>
  <c r="R333" s="1"/>
  <c r="M333"/>
  <c r="L333"/>
  <c r="K333"/>
  <c r="H333"/>
  <c r="G333"/>
  <c r="F333"/>
  <c r="E333"/>
  <c r="I333" s="1"/>
  <c r="D333"/>
  <c r="C333"/>
  <c r="B333"/>
  <c r="A333"/>
  <c r="Q332"/>
  <c r="P332"/>
  <c r="O332"/>
  <c r="N332"/>
  <c r="M332"/>
  <c r="R332" s="1"/>
  <c r="L332"/>
  <c r="K332"/>
  <c r="H332"/>
  <c r="G332"/>
  <c r="F332"/>
  <c r="E332"/>
  <c r="D332"/>
  <c r="I332" s="1"/>
  <c r="C332"/>
  <c r="B332"/>
  <c r="A332"/>
  <c r="Q331"/>
  <c r="P331"/>
  <c r="O331"/>
  <c r="N331"/>
  <c r="R331" s="1"/>
  <c r="M331"/>
  <c r="L331"/>
  <c r="I331" s="1"/>
  <c r="K331"/>
  <c r="H331"/>
  <c r="G331"/>
  <c r="F331"/>
  <c r="E331"/>
  <c r="D331"/>
  <c r="C331"/>
  <c r="B331"/>
  <c r="A331"/>
  <c r="Q330"/>
  <c r="P330"/>
  <c r="O330"/>
  <c r="N330"/>
  <c r="M330"/>
  <c r="R330" s="1"/>
  <c r="L330"/>
  <c r="K330"/>
  <c r="H330"/>
  <c r="G330"/>
  <c r="F330"/>
  <c r="E330"/>
  <c r="D330"/>
  <c r="I330" s="1"/>
  <c r="C330"/>
  <c r="B330"/>
  <c r="A330"/>
  <c r="Q329"/>
  <c r="P329"/>
  <c r="O329"/>
  <c r="N329"/>
  <c r="R329" s="1"/>
  <c r="M329"/>
  <c r="L329"/>
  <c r="K329"/>
  <c r="H329"/>
  <c r="G329"/>
  <c r="F329"/>
  <c r="E329"/>
  <c r="I329" s="1"/>
  <c r="D329"/>
  <c r="C329"/>
  <c r="B329"/>
  <c r="A329"/>
  <c r="Q328"/>
  <c r="P328"/>
  <c r="O328"/>
  <c r="N328"/>
  <c r="M328"/>
  <c r="R328" s="1"/>
  <c r="L328"/>
  <c r="K328"/>
  <c r="H328"/>
  <c r="G328"/>
  <c r="F328"/>
  <c r="E328"/>
  <c r="D328"/>
  <c r="I328" s="1"/>
  <c r="C328"/>
  <c r="B328"/>
  <c r="A328"/>
  <c r="Q327"/>
  <c r="P327"/>
  <c r="O327"/>
  <c r="N327"/>
  <c r="M327"/>
  <c r="L327"/>
  <c r="I327" s="1"/>
  <c r="K327"/>
  <c r="H327"/>
  <c r="G327"/>
  <c r="F327"/>
  <c r="E327"/>
  <c r="D327"/>
  <c r="C327"/>
  <c r="B327"/>
  <c r="A327"/>
  <c r="Q326"/>
  <c r="P326"/>
  <c r="O326"/>
  <c r="N326"/>
  <c r="M326"/>
  <c r="R326" s="1"/>
  <c r="L326"/>
  <c r="K326"/>
  <c r="H326"/>
  <c r="G326"/>
  <c r="F326"/>
  <c r="E326"/>
  <c r="D326"/>
  <c r="C326"/>
  <c r="B326"/>
  <c r="A326"/>
  <c r="Q325"/>
  <c r="P325"/>
  <c r="O325"/>
  <c r="N325"/>
  <c r="R325" s="1"/>
  <c r="M325"/>
  <c r="L325"/>
  <c r="K325"/>
  <c r="H325"/>
  <c r="G325"/>
  <c r="F325"/>
  <c r="E325"/>
  <c r="I325" s="1"/>
  <c r="D325"/>
  <c r="C325"/>
  <c r="B325"/>
  <c r="A325"/>
  <c r="Q324"/>
  <c r="P324"/>
  <c r="O324"/>
  <c r="N324"/>
  <c r="M324"/>
  <c r="L324"/>
  <c r="K324"/>
  <c r="H324"/>
  <c r="G324"/>
  <c r="F324"/>
  <c r="E324"/>
  <c r="D324"/>
  <c r="C324"/>
  <c r="B324"/>
  <c r="A324"/>
  <c r="Q323"/>
  <c r="P323"/>
  <c r="O323"/>
  <c r="N323"/>
  <c r="R323" s="1"/>
  <c r="M323"/>
  <c r="L323"/>
  <c r="I323" s="1"/>
  <c r="K323"/>
  <c r="H323"/>
  <c r="G323"/>
  <c r="F323"/>
  <c r="E323"/>
  <c r="D323"/>
  <c r="C323"/>
  <c r="B323"/>
  <c r="A323"/>
  <c r="Q322"/>
  <c r="P322"/>
  <c r="O322"/>
  <c r="N322"/>
  <c r="M322"/>
  <c r="R322" s="1"/>
  <c r="L322"/>
  <c r="K322"/>
  <c r="H322"/>
  <c r="G322"/>
  <c r="F322"/>
  <c r="E322"/>
  <c r="D322"/>
  <c r="C322"/>
  <c r="B322"/>
  <c r="A322"/>
  <c r="Q321"/>
  <c r="P321"/>
  <c r="O321"/>
  <c r="N321"/>
  <c r="R321" s="1"/>
  <c r="M321"/>
  <c r="L321"/>
  <c r="K321"/>
  <c r="H321"/>
  <c r="G321"/>
  <c r="F321"/>
  <c r="E321"/>
  <c r="I321" s="1"/>
  <c r="D321"/>
  <c r="C321"/>
  <c r="B321"/>
  <c r="A321"/>
  <c r="Q320"/>
  <c r="P320"/>
  <c r="O320"/>
  <c r="N320"/>
  <c r="M320"/>
  <c r="R320" s="1"/>
  <c r="L320"/>
  <c r="K320"/>
  <c r="H320"/>
  <c r="G320"/>
  <c r="F320"/>
  <c r="E320"/>
  <c r="D320"/>
  <c r="I320" s="1"/>
  <c r="C320"/>
  <c r="B320"/>
  <c r="A320"/>
  <c r="Q319"/>
  <c r="P319"/>
  <c r="O319"/>
  <c r="N319"/>
  <c r="M319"/>
  <c r="L319"/>
  <c r="I319" s="1"/>
  <c r="K319"/>
  <c r="H319"/>
  <c r="G319"/>
  <c r="F319"/>
  <c r="E319"/>
  <c r="D319"/>
  <c r="C319"/>
  <c r="B319"/>
  <c r="A319"/>
  <c r="Q318"/>
  <c r="P318"/>
  <c r="O318"/>
  <c r="N318"/>
  <c r="M318"/>
  <c r="L318"/>
  <c r="K318"/>
  <c r="H318"/>
  <c r="G318"/>
  <c r="F318"/>
  <c r="E318"/>
  <c r="D318"/>
  <c r="C318"/>
  <c r="B318"/>
  <c r="A318"/>
  <c r="Q317"/>
  <c r="P317"/>
  <c r="O317"/>
  <c r="N317"/>
  <c r="R317" s="1"/>
  <c r="M317"/>
  <c r="L317"/>
  <c r="I317" s="1"/>
  <c r="K317"/>
  <c r="H317"/>
  <c r="G317"/>
  <c r="F317"/>
  <c r="E317"/>
  <c r="D317"/>
  <c r="C317"/>
  <c r="B317"/>
  <c r="A317"/>
  <c r="Q316"/>
  <c r="P316"/>
  <c r="O316"/>
  <c r="N316"/>
  <c r="M316"/>
  <c r="L316"/>
  <c r="K316"/>
  <c r="H316"/>
  <c r="G316"/>
  <c r="F316"/>
  <c r="E316"/>
  <c r="D316"/>
  <c r="C316"/>
  <c r="B316"/>
  <c r="A316"/>
  <c r="Q315"/>
  <c r="P315"/>
  <c r="O315"/>
  <c r="N315"/>
  <c r="M315"/>
  <c r="R315" s="1"/>
  <c r="L315"/>
  <c r="K315"/>
  <c r="H315"/>
  <c r="G315"/>
  <c r="F315"/>
  <c r="E315"/>
  <c r="D315"/>
  <c r="I315" s="1"/>
  <c r="C315"/>
  <c r="B315"/>
  <c r="A315"/>
  <c r="Q314"/>
  <c r="P314"/>
  <c r="O314"/>
  <c r="N314"/>
  <c r="M314"/>
  <c r="R314" s="1"/>
  <c r="L314"/>
  <c r="K314"/>
  <c r="H314"/>
  <c r="G314"/>
  <c r="F314"/>
  <c r="E314"/>
  <c r="D314"/>
  <c r="I314" s="1"/>
  <c r="C314"/>
  <c r="B314"/>
  <c r="A314"/>
  <c r="Q313"/>
  <c r="P313"/>
  <c r="O313"/>
  <c r="N313"/>
  <c r="R313" s="1"/>
  <c r="M313"/>
  <c r="L313"/>
  <c r="K313"/>
  <c r="H313"/>
  <c r="G313"/>
  <c r="F313"/>
  <c r="E313"/>
  <c r="I313" s="1"/>
  <c r="D313"/>
  <c r="C313"/>
  <c r="B313"/>
  <c r="A313"/>
  <c r="Q312"/>
  <c r="P312"/>
  <c r="O312"/>
  <c r="N312"/>
  <c r="M312"/>
  <c r="L312"/>
  <c r="K312"/>
  <c r="H312"/>
  <c r="G312"/>
  <c r="F312"/>
  <c r="E312"/>
  <c r="D312"/>
  <c r="I312" s="1"/>
  <c r="C312"/>
  <c r="B312"/>
  <c r="A312"/>
  <c r="Q311"/>
  <c r="P311"/>
  <c r="O311"/>
  <c r="N311"/>
  <c r="R311" s="1"/>
  <c r="M311"/>
  <c r="L311"/>
  <c r="K311"/>
  <c r="H311"/>
  <c r="G311"/>
  <c r="F311"/>
  <c r="E311"/>
  <c r="I311" s="1"/>
  <c r="D311"/>
  <c r="C311"/>
  <c r="B311"/>
  <c r="A311"/>
  <c r="Q310"/>
  <c r="P310"/>
  <c r="O310"/>
  <c r="N310"/>
  <c r="M310"/>
  <c r="R310" s="1"/>
  <c r="L310"/>
  <c r="K310"/>
  <c r="H310"/>
  <c r="G310"/>
  <c r="F310"/>
  <c r="E310"/>
  <c r="D310"/>
  <c r="I310" s="1"/>
  <c r="C310"/>
  <c r="B310"/>
  <c r="A310"/>
  <c r="Q309"/>
  <c r="P309"/>
  <c r="O309"/>
  <c r="N309"/>
  <c r="R309" s="1"/>
  <c r="M309"/>
  <c r="L309"/>
  <c r="I309" s="1"/>
  <c r="K309"/>
  <c r="H309"/>
  <c r="G309"/>
  <c r="F309"/>
  <c r="E309"/>
  <c r="D309"/>
  <c r="C309"/>
  <c r="B309"/>
  <c r="A309"/>
  <c r="Q308"/>
  <c r="P308"/>
  <c r="O308"/>
  <c r="N308"/>
  <c r="M308"/>
  <c r="L308"/>
  <c r="K308"/>
  <c r="H308"/>
  <c r="G308"/>
  <c r="F308"/>
  <c r="E308"/>
  <c r="D308"/>
  <c r="C308"/>
  <c r="B308"/>
  <c r="A308"/>
  <c r="Q307"/>
  <c r="P307"/>
  <c r="O307"/>
  <c r="N307"/>
  <c r="M307"/>
  <c r="R307" s="1"/>
  <c r="L307"/>
  <c r="K307"/>
  <c r="H307"/>
  <c r="G307"/>
  <c r="F307"/>
  <c r="E307"/>
  <c r="D307"/>
  <c r="I307" s="1"/>
  <c r="C307"/>
  <c r="B307"/>
  <c r="A307"/>
  <c r="Q306"/>
  <c r="P306"/>
  <c r="O306"/>
  <c r="N306"/>
  <c r="M306"/>
  <c r="R306" s="1"/>
  <c r="L306"/>
  <c r="K306"/>
  <c r="H306"/>
  <c r="G306"/>
  <c r="F306"/>
  <c r="E306"/>
  <c r="D306"/>
  <c r="I306" s="1"/>
  <c r="C306"/>
  <c r="B306"/>
  <c r="A306"/>
  <c r="Q305"/>
  <c r="P305"/>
  <c r="O305"/>
  <c r="N305"/>
  <c r="R305" s="1"/>
  <c r="M305"/>
  <c r="L305"/>
  <c r="K305"/>
  <c r="H305"/>
  <c r="G305"/>
  <c r="F305"/>
  <c r="E305"/>
  <c r="I305" s="1"/>
  <c r="D305"/>
  <c r="C305"/>
  <c r="B305"/>
  <c r="A305"/>
  <c r="Q304"/>
  <c r="P304"/>
  <c r="O304"/>
  <c r="N304"/>
  <c r="M304"/>
  <c r="L304"/>
  <c r="K304"/>
  <c r="H304"/>
  <c r="G304"/>
  <c r="F304"/>
  <c r="E304"/>
  <c r="D304"/>
  <c r="I304" s="1"/>
  <c r="C304"/>
  <c r="B304"/>
  <c r="A304"/>
  <c r="Q303"/>
  <c r="P303"/>
  <c r="O303"/>
  <c r="N303"/>
  <c r="R303" s="1"/>
  <c r="M303"/>
  <c r="L303"/>
  <c r="K303"/>
  <c r="H303"/>
  <c r="G303"/>
  <c r="F303"/>
  <c r="E303"/>
  <c r="I303" s="1"/>
  <c r="D303"/>
  <c r="C303"/>
  <c r="B303"/>
  <c r="A303"/>
  <c r="Q302"/>
  <c r="P302"/>
  <c r="O302"/>
  <c r="N302"/>
  <c r="M302"/>
  <c r="R302" s="1"/>
  <c r="L302"/>
  <c r="K302"/>
  <c r="H302"/>
  <c r="G302"/>
  <c r="F302"/>
  <c r="E302"/>
  <c r="D302"/>
  <c r="I302" s="1"/>
  <c r="C302"/>
  <c r="B302"/>
  <c r="A302"/>
  <c r="Q301"/>
  <c r="P301"/>
  <c r="O301"/>
  <c r="N301"/>
  <c r="R301" s="1"/>
  <c r="M301"/>
  <c r="L301"/>
  <c r="I301" s="1"/>
  <c r="K301"/>
  <c r="H301"/>
  <c r="G301"/>
  <c r="F301"/>
  <c r="E301"/>
  <c r="D301"/>
  <c r="C301"/>
  <c r="B301"/>
  <c r="A301"/>
  <c r="Q300"/>
  <c r="P300"/>
  <c r="O300"/>
  <c r="N300"/>
  <c r="M300"/>
  <c r="L300"/>
  <c r="K300"/>
  <c r="H300"/>
  <c r="G300"/>
  <c r="F300"/>
  <c r="E300"/>
  <c r="D300"/>
  <c r="C300"/>
  <c r="B300"/>
  <c r="A300"/>
  <c r="Q299"/>
  <c r="P299"/>
  <c r="O299"/>
  <c r="N299"/>
  <c r="M299"/>
  <c r="R299" s="1"/>
  <c r="L299"/>
  <c r="K299"/>
  <c r="H299"/>
  <c r="G299"/>
  <c r="F299"/>
  <c r="E299"/>
  <c r="D299"/>
  <c r="I299" s="1"/>
  <c r="C299"/>
  <c r="B299"/>
  <c r="A299"/>
  <c r="Q298"/>
  <c r="P298"/>
  <c r="O298"/>
  <c r="N298"/>
  <c r="M298"/>
  <c r="R298" s="1"/>
  <c r="L298"/>
  <c r="K298"/>
  <c r="H298"/>
  <c r="G298"/>
  <c r="F298"/>
  <c r="E298"/>
  <c r="D298"/>
  <c r="I298" s="1"/>
  <c r="C298"/>
  <c r="B298"/>
  <c r="A298"/>
  <c r="Q297"/>
  <c r="P297"/>
  <c r="O297"/>
  <c r="N297"/>
  <c r="R297" s="1"/>
  <c r="M297"/>
  <c r="L297"/>
  <c r="K297"/>
  <c r="H297"/>
  <c r="G297"/>
  <c r="F297"/>
  <c r="E297"/>
  <c r="I297" s="1"/>
  <c r="D297"/>
  <c r="C297"/>
  <c r="B297"/>
  <c r="A297"/>
  <c r="Q296"/>
  <c r="P296"/>
  <c r="O296"/>
  <c r="N296"/>
  <c r="M296"/>
  <c r="L296"/>
  <c r="K296"/>
  <c r="H296"/>
  <c r="G296"/>
  <c r="F296"/>
  <c r="E296"/>
  <c r="D296"/>
  <c r="I296" s="1"/>
  <c r="C296"/>
  <c r="B296"/>
  <c r="A296"/>
  <c r="Q295"/>
  <c r="P295"/>
  <c r="O295"/>
  <c r="N295"/>
  <c r="R295" s="1"/>
  <c r="M295"/>
  <c r="L295"/>
  <c r="K295"/>
  <c r="H295"/>
  <c r="G295"/>
  <c r="F295"/>
  <c r="E295"/>
  <c r="I295" s="1"/>
  <c r="D295"/>
  <c r="C295"/>
  <c r="B295"/>
  <c r="A295"/>
  <c r="Q294"/>
  <c r="P294"/>
  <c r="O294"/>
  <c r="N294"/>
  <c r="M294"/>
  <c r="R294" s="1"/>
  <c r="L294"/>
  <c r="K294"/>
  <c r="H294"/>
  <c r="G294"/>
  <c r="F294"/>
  <c r="E294"/>
  <c r="D294"/>
  <c r="I294" s="1"/>
  <c r="C294"/>
  <c r="B294"/>
  <c r="A294"/>
  <c r="Q293"/>
  <c r="P293"/>
  <c r="O293"/>
  <c r="N293"/>
  <c r="R293" s="1"/>
  <c r="M293"/>
  <c r="L293"/>
  <c r="I293" s="1"/>
  <c r="K293"/>
  <c r="H293"/>
  <c r="G293"/>
  <c r="F293"/>
  <c r="E293"/>
  <c r="D293"/>
  <c r="C293"/>
  <c r="B293"/>
  <c r="A293"/>
  <c r="Q292"/>
  <c r="P292"/>
  <c r="O292"/>
  <c r="N292"/>
  <c r="M292"/>
  <c r="L292"/>
  <c r="K292"/>
  <c r="H292"/>
  <c r="G292"/>
  <c r="F292"/>
  <c r="E292"/>
  <c r="D292"/>
  <c r="C292"/>
  <c r="B292"/>
  <c r="A292"/>
  <c r="Q291"/>
  <c r="P291"/>
  <c r="O291"/>
  <c r="N291"/>
  <c r="M291"/>
  <c r="R291" s="1"/>
  <c r="L291"/>
  <c r="K291"/>
  <c r="H291"/>
  <c r="G291"/>
  <c r="F291"/>
  <c r="E291"/>
  <c r="D291"/>
  <c r="I291" s="1"/>
  <c r="C291"/>
  <c r="B291"/>
  <c r="A291"/>
  <c r="Q290"/>
  <c r="P290"/>
  <c r="O290"/>
  <c r="N290"/>
  <c r="M290"/>
  <c r="R290" s="1"/>
  <c r="L290"/>
  <c r="K290"/>
  <c r="H290"/>
  <c r="G290"/>
  <c r="F290"/>
  <c r="E290"/>
  <c r="D290"/>
  <c r="I290" s="1"/>
  <c r="C290"/>
  <c r="B290"/>
  <c r="A290"/>
  <c r="Q289"/>
  <c r="P289"/>
  <c r="O289"/>
  <c r="N289"/>
  <c r="R289" s="1"/>
  <c r="M289"/>
  <c r="L289"/>
  <c r="K289"/>
  <c r="H289"/>
  <c r="G289"/>
  <c r="F289"/>
  <c r="E289"/>
  <c r="I289" s="1"/>
  <c r="D289"/>
  <c r="C289"/>
  <c r="B289"/>
  <c r="A289"/>
  <c r="Q288"/>
  <c r="P288"/>
  <c r="O288"/>
  <c r="N288"/>
  <c r="M288"/>
  <c r="L288"/>
  <c r="K288"/>
  <c r="H288"/>
  <c r="G288"/>
  <c r="F288"/>
  <c r="E288"/>
  <c r="D288"/>
  <c r="I288" s="1"/>
  <c r="C288"/>
  <c r="B288"/>
  <c r="A288"/>
  <c r="Q287"/>
  <c r="P287"/>
  <c r="O287"/>
  <c r="N287"/>
  <c r="R287" s="1"/>
  <c r="M287"/>
  <c r="L287"/>
  <c r="K287"/>
  <c r="H287"/>
  <c r="G287"/>
  <c r="F287"/>
  <c r="E287"/>
  <c r="I287" s="1"/>
  <c r="D287"/>
  <c r="C287"/>
  <c r="B287"/>
  <c r="A287"/>
  <c r="Q286"/>
  <c r="P286"/>
  <c r="O286"/>
  <c r="N286"/>
  <c r="M286"/>
  <c r="R286" s="1"/>
  <c r="L286"/>
  <c r="K286"/>
  <c r="H286"/>
  <c r="G286"/>
  <c r="F286"/>
  <c r="E286"/>
  <c r="D286"/>
  <c r="I286" s="1"/>
  <c r="C286"/>
  <c r="B286"/>
  <c r="A286"/>
  <c r="Q285"/>
  <c r="P285"/>
  <c r="O285"/>
  <c r="N285"/>
  <c r="R285" s="1"/>
  <c r="M285"/>
  <c r="L285"/>
  <c r="I285" s="1"/>
  <c r="K285"/>
  <c r="H285"/>
  <c r="G285"/>
  <c r="F285"/>
  <c r="E285"/>
  <c r="D285"/>
  <c r="C285"/>
  <c r="B285"/>
  <c r="A285"/>
  <c r="Q284"/>
  <c r="P284"/>
  <c r="O284"/>
  <c r="N284"/>
  <c r="M284"/>
  <c r="L284"/>
  <c r="K284"/>
  <c r="H284"/>
  <c r="G284"/>
  <c r="F284"/>
  <c r="E284"/>
  <c r="D284"/>
  <c r="C284"/>
  <c r="B284"/>
  <c r="A284"/>
  <c r="Q283"/>
  <c r="P283"/>
  <c r="O283"/>
  <c r="N283"/>
  <c r="M283"/>
  <c r="R283" s="1"/>
  <c r="L283"/>
  <c r="K283"/>
  <c r="H283"/>
  <c r="G283"/>
  <c r="F283"/>
  <c r="E283"/>
  <c r="D283"/>
  <c r="I283" s="1"/>
  <c r="C283"/>
  <c r="B283"/>
  <c r="A283"/>
  <c r="Q282"/>
  <c r="P282"/>
  <c r="O282"/>
  <c r="N282"/>
  <c r="M282"/>
  <c r="R282" s="1"/>
  <c r="L282"/>
  <c r="K282"/>
  <c r="H282"/>
  <c r="G282"/>
  <c r="F282"/>
  <c r="E282"/>
  <c r="D282"/>
  <c r="I282" s="1"/>
  <c r="C282"/>
  <c r="B282"/>
  <c r="A282"/>
  <c r="Q281"/>
  <c r="P281"/>
  <c r="O281"/>
  <c r="N281"/>
  <c r="R281" s="1"/>
  <c r="M281"/>
  <c r="L281"/>
  <c r="K281"/>
  <c r="H281"/>
  <c r="G281"/>
  <c r="F281"/>
  <c r="E281"/>
  <c r="I281" s="1"/>
  <c r="D281"/>
  <c r="C281"/>
  <c r="B281"/>
  <c r="A281"/>
  <c r="Q280"/>
  <c r="P280"/>
  <c r="O280"/>
  <c r="N280"/>
  <c r="M280"/>
  <c r="L280"/>
  <c r="K280"/>
  <c r="H280"/>
  <c r="G280"/>
  <c r="F280"/>
  <c r="E280"/>
  <c r="D280"/>
  <c r="I280" s="1"/>
  <c r="C280"/>
  <c r="B280"/>
  <c r="A280"/>
  <c r="Q279"/>
  <c r="P279"/>
  <c r="O279"/>
  <c r="N279"/>
  <c r="R279" s="1"/>
  <c r="M279"/>
  <c r="L279"/>
  <c r="K279"/>
  <c r="H279"/>
  <c r="G279"/>
  <c r="F279"/>
  <c r="E279"/>
  <c r="I279" s="1"/>
  <c r="D279"/>
  <c r="C279"/>
  <c r="B279"/>
  <c r="A279"/>
  <c r="Q278"/>
  <c r="P278"/>
  <c r="O278"/>
  <c r="N278"/>
  <c r="M278"/>
  <c r="R278" s="1"/>
  <c r="L278"/>
  <c r="K278"/>
  <c r="H278"/>
  <c r="G278"/>
  <c r="F278"/>
  <c r="E278"/>
  <c r="D278"/>
  <c r="I278" s="1"/>
  <c r="C278"/>
  <c r="B278"/>
  <c r="A278"/>
  <c r="Q277"/>
  <c r="P277"/>
  <c r="O277"/>
  <c r="N277"/>
  <c r="R277" s="1"/>
  <c r="M277"/>
  <c r="L277"/>
  <c r="I277" s="1"/>
  <c r="K277"/>
  <c r="H277"/>
  <c r="G277"/>
  <c r="F277"/>
  <c r="E277"/>
  <c r="D277"/>
  <c r="C277"/>
  <c r="B277"/>
  <c r="A277"/>
  <c r="Q276"/>
  <c r="P276"/>
  <c r="O276"/>
  <c r="N276"/>
  <c r="M276"/>
  <c r="L276"/>
  <c r="K276"/>
  <c r="H276"/>
  <c r="G276"/>
  <c r="F276"/>
  <c r="E276"/>
  <c r="D276"/>
  <c r="C276"/>
  <c r="B276"/>
  <c r="A276"/>
  <c r="Q275"/>
  <c r="P275"/>
  <c r="O275"/>
  <c r="N275"/>
  <c r="M275"/>
  <c r="R275" s="1"/>
  <c r="L275"/>
  <c r="K275"/>
  <c r="H275"/>
  <c r="G275"/>
  <c r="F275"/>
  <c r="E275"/>
  <c r="D275"/>
  <c r="I275" s="1"/>
  <c r="C275"/>
  <c r="B275"/>
  <c r="A275"/>
  <c r="Q274"/>
  <c r="P274"/>
  <c r="O274"/>
  <c r="N274"/>
  <c r="M274"/>
  <c r="R274" s="1"/>
  <c r="L274"/>
  <c r="K274"/>
  <c r="H274"/>
  <c r="G274"/>
  <c r="F274"/>
  <c r="E274"/>
  <c r="D274"/>
  <c r="I274" s="1"/>
  <c r="C274"/>
  <c r="B274"/>
  <c r="A274"/>
  <c r="Q273"/>
  <c r="P273"/>
  <c r="O273"/>
  <c r="N273"/>
  <c r="R273" s="1"/>
  <c r="M273"/>
  <c r="L273"/>
  <c r="K273"/>
  <c r="H273"/>
  <c r="G273"/>
  <c r="F273"/>
  <c r="E273"/>
  <c r="I273" s="1"/>
  <c r="D273"/>
  <c r="C273"/>
  <c r="B273"/>
  <c r="A273"/>
  <c r="Q272"/>
  <c r="P272"/>
  <c r="O272"/>
  <c r="N272"/>
  <c r="M272"/>
  <c r="L272"/>
  <c r="K272"/>
  <c r="H272"/>
  <c r="G272"/>
  <c r="F272"/>
  <c r="E272"/>
  <c r="D272"/>
  <c r="I272" s="1"/>
  <c r="C272"/>
  <c r="B272"/>
  <c r="A272"/>
  <c r="Q271"/>
  <c r="P271"/>
  <c r="O271"/>
  <c r="N271"/>
  <c r="R271" s="1"/>
  <c r="M271"/>
  <c r="L271"/>
  <c r="K271"/>
  <c r="H271"/>
  <c r="G271"/>
  <c r="F271"/>
  <c r="E271"/>
  <c r="I271" s="1"/>
  <c r="D271"/>
  <c r="C271"/>
  <c r="B271"/>
  <c r="A271"/>
  <c r="Q270"/>
  <c r="P270"/>
  <c r="O270"/>
  <c r="N270"/>
  <c r="M270"/>
  <c r="R270" s="1"/>
  <c r="L270"/>
  <c r="K270"/>
  <c r="H270"/>
  <c r="G270"/>
  <c r="F270"/>
  <c r="E270"/>
  <c r="D270"/>
  <c r="I270" s="1"/>
  <c r="C270"/>
  <c r="B270"/>
  <c r="A270"/>
  <c r="Q269"/>
  <c r="P269"/>
  <c r="O269"/>
  <c r="N269"/>
  <c r="M269"/>
  <c r="R269" s="1"/>
  <c r="L269"/>
  <c r="K269"/>
  <c r="H269"/>
  <c r="G269"/>
  <c r="F269"/>
  <c r="E269"/>
  <c r="D269"/>
  <c r="I269" s="1"/>
  <c r="C269"/>
  <c r="B269"/>
  <c r="A269"/>
  <c r="Q268"/>
  <c r="P268"/>
  <c r="O268"/>
  <c r="N268"/>
  <c r="M268"/>
  <c r="R268" s="1"/>
  <c r="L268"/>
  <c r="K268"/>
  <c r="H268"/>
  <c r="G268"/>
  <c r="F268"/>
  <c r="E268"/>
  <c r="D268"/>
  <c r="I268" s="1"/>
  <c r="C268"/>
  <c r="B268"/>
  <c r="A268"/>
  <c r="Q267"/>
  <c r="P267"/>
  <c r="O267"/>
  <c r="N267"/>
  <c r="R267" s="1"/>
  <c r="M267"/>
  <c r="L267"/>
  <c r="K267"/>
  <c r="H267"/>
  <c r="G267"/>
  <c r="F267"/>
  <c r="E267"/>
  <c r="I267" s="1"/>
  <c r="D267"/>
  <c r="C267"/>
  <c r="B267"/>
  <c r="A267"/>
  <c r="Q266"/>
  <c r="P266"/>
  <c r="O266"/>
  <c r="N266"/>
  <c r="M266"/>
  <c r="R266" s="1"/>
  <c r="L266"/>
  <c r="K266"/>
  <c r="H266"/>
  <c r="G266"/>
  <c r="F266"/>
  <c r="E266"/>
  <c r="D266"/>
  <c r="I266" s="1"/>
  <c r="C266"/>
  <c r="B266"/>
  <c r="A266"/>
  <c r="Q265"/>
  <c r="P265"/>
  <c r="O265"/>
  <c r="N265"/>
  <c r="M265"/>
  <c r="R265" s="1"/>
  <c r="L265"/>
  <c r="K265"/>
  <c r="H265"/>
  <c r="G265"/>
  <c r="F265"/>
  <c r="E265"/>
  <c r="D265"/>
  <c r="I265" s="1"/>
  <c r="C265"/>
  <c r="B265"/>
  <c r="A265"/>
  <c r="Q264"/>
  <c r="P264"/>
  <c r="O264"/>
  <c r="N264"/>
  <c r="M264"/>
  <c r="R264" s="1"/>
  <c r="L264"/>
  <c r="K264"/>
  <c r="H264"/>
  <c r="G264"/>
  <c r="F264"/>
  <c r="E264"/>
  <c r="D264"/>
  <c r="I264" s="1"/>
  <c r="C264"/>
  <c r="B264"/>
  <c r="A264"/>
  <c r="Q263"/>
  <c r="P263"/>
  <c r="O263"/>
  <c r="N263"/>
  <c r="R263" s="1"/>
  <c r="M263"/>
  <c r="L263"/>
  <c r="K263"/>
  <c r="H263"/>
  <c r="G263"/>
  <c r="F263"/>
  <c r="E263"/>
  <c r="I263" s="1"/>
  <c r="D263"/>
  <c r="C263"/>
  <c r="B263"/>
  <c r="A263"/>
  <c r="Q262"/>
  <c r="P262"/>
  <c r="O262"/>
  <c r="N262"/>
  <c r="M262"/>
  <c r="R262" s="1"/>
  <c r="L262"/>
  <c r="K262"/>
  <c r="H262"/>
  <c r="G262"/>
  <c r="F262"/>
  <c r="E262"/>
  <c r="D262"/>
  <c r="I262" s="1"/>
  <c r="C262"/>
  <c r="B262"/>
  <c r="A262"/>
  <c r="Q261"/>
  <c r="P261"/>
  <c r="O261"/>
  <c r="N261"/>
  <c r="M261"/>
  <c r="R261" s="1"/>
  <c r="L261"/>
  <c r="K261"/>
  <c r="H261"/>
  <c r="G261"/>
  <c r="F261"/>
  <c r="E261"/>
  <c r="D261"/>
  <c r="I261" s="1"/>
  <c r="C261"/>
  <c r="B261"/>
  <c r="A261"/>
  <c r="Q260"/>
  <c r="P260"/>
  <c r="O260"/>
  <c r="N260"/>
  <c r="M260"/>
  <c r="R260" s="1"/>
  <c r="L260"/>
  <c r="K260"/>
  <c r="H260"/>
  <c r="G260"/>
  <c r="F260"/>
  <c r="E260"/>
  <c r="D260"/>
  <c r="I260" s="1"/>
  <c r="C260"/>
  <c r="B260"/>
  <c r="A260"/>
  <c r="Q259"/>
  <c r="P259"/>
  <c r="O259"/>
  <c r="N259"/>
  <c r="R259" s="1"/>
  <c r="M259"/>
  <c r="L259"/>
  <c r="K259"/>
  <c r="H259"/>
  <c r="G259"/>
  <c r="F259"/>
  <c r="E259"/>
  <c r="I259" s="1"/>
  <c r="D259"/>
  <c r="C259"/>
  <c r="B259"/>
  <c r="A259"/>
  <c r="Q258"/>
  <c r="P258"/>
  <c r="O258"/>
  <c r="N258"/>
  <c r="M258"/>
  <c r="R258" s="1"/>
  <c r="L258"/>
  <c r="K258"/>
  <c r="H258"/>
  <c r="G258"/>
  <c r="F258"/>
  <c r="E258"/>
  <c r="D258"/>
  <c r="I258" s="1"/>
  <c r="C258"/>
  <c r="B258"/>
  <c r="A258"/>
  <c r="Q257"/>
  <c r="P257"/>
  <c r="O257"/>
  <c r="N257"/>
  <c r="M257"/>
  <c r="R257" s="1"/>
  <c r="L257"/>
  <c r="K257"/>
  <c r="H257"/>
  <c r="G257"/>
  <c r="F257"/>
  <c r="E257"/>
  <c r="D257"/>
  <c r="I257" s="1"/>
  <c r="C257"/>
  <c r="B257"/>
  <c r="A257"/>
  <c r="Q256"/>
  <c r="P256"/>
  <c r="O256"/>
  <c r="N256"/>
  <c r="M256"/>
  <c r="R256" s="1"/>
  <c r="L256"/>
  <c r="K256"/>
  <c r="H256"/>
  <c r="G256"/>
  <c r="F256"/>
  <c r="E256"/>
  <c r="D256"/>
  <c r="I256" s="1"/>
  <c r="C256"/>
  <c r="B256"/>
  <c r="A256"/>
  <c r="Q255"/>
  <c r="P255"/>
  <c r="O255"/>
  <c r="N255"/>
  <c r="R255" s="1"/>
  <c r="M255"/>
  <c r="L255"/>
  <c r="K255"/>
  <c r="H255"/>
  <c r="G255"/>
  <c r="F255"/>
  <c r="E255"/>
  <c r="I255" s="1"/>
  <c r="D255"/>
  <c r="C255"/>
  <c r="B255"/>
  <c r="A255"/>
  <c r="Q254"/>
  <c r="P254"/>
  <c r="O254"/>
  <c r="N254"/>
  <c r="M254"/>
  <c r="R254" s="1"/>
  <c r="L254"/>
  <c r="K254"/>
  <c r="H254"/>
  <c r="G254"/>
  <c r="F254"/>
  <c r="E254"/>
  <c r="D254"/>
  <c r="I254" s="1"/>
  <c r="C254"/>
  <c r="B254"/>
  <c r="A254"/>
  <c r="Q253"/>
  <c r="P253"/>
  <c r="O253"/>
  <c r="N253"/>
  <c r="M253"/>
  <c r="R253" s="1"/>
  <c r="L253"/>
  <c r="K253"/>
  <c r="H253"/>
  <c r="G253"/>
  <c r="F253"/>
  <c r="E253"/>
  <c r="D253"/>
  <c r="I253" s="1"/>
  <c r="C253"/>
  <c r="B253"/>
  <c r="A253"/>
  <c r="Q252"/>
  <c r="P252"/>
  <c r="O252"/>
  <c r="N252"/>
  <c r="M252"/>
  <c r="R252" s="1"/>
  <c r="L252"/>
  <c r="K252"/>
  <c r="H252"/>
  <c r="G252"/>
  <c r="F252"/>
  <c r="E252"/>
  <c r="D252"/>
  <c r="I252" s="1"/>
  <c r="C252"/>
  <c r="B252"/>
  <c r="A252"/>
  <c r="Q251"/>
  <c r="P251"/>
  <c r="O251"/>
  <c r="N251"/>
  <c r="R251" s="1"/>
  <c r="M251"/>
  <c r="L251"/>
  <c r="K251"/>
  <c r="H251"/>
  <c r="G251"/>
  <c r="F251"/>
  <c r="E251"/>
  <c r="I251" s="1"/>
  <c r="D251"/>
  <c r="C251"/>
  <c r="B251"/>
  <c r="A251"/>
  <c r="Q250"/>
  <c r="P250"/>
  <c r="O250"/>
  <c r="N250"/>
  <c r="M250"/>
  <c r="R250" s="1"/>
  <c r="L250"/>
  <c r="K250"/>
  <c r="H250"/>
  <c r="G250"/>
  <c r="F250"/>
  <c r="E250"/>
  <c r="D250"/>
  <c r="I250" s="1"/>
  <c r="C250"/>
  <c r="B250"/>
  <c r="A250"/>
  <c r="Q249"/>
  <c r="P249"/>
  <c r="O249"/>
  <c r="N249"/>
  <c r="M249"/>
  <c r="R249" s="1"/>
  <c r="L249"/>
  <c r="K249"/>
  <c r="H249"/>
  <c r="G249"/>
  <c r="F249"/>
  <c r="E249"/>
  <c r="D249"/>
  <c r="I249" s="1"/>
  <c r="C249"/>
  <c r="B249"/>
  <c r="A249"/>
  <c r="Q248"/>
  <c r="P248"/>
  <c r="O248"/>
  <c r="N248"/>
  <c r="M248"/>
  <c r="R248" s="1"/>
  <c r="L248"/>
  <c r="K248"/>
  <c r="H248"/>
  <c r="G248"/>
  <c r="F248"/>
  <c r="E248"/>
  <c r="D248"/>
  <c r="I248" s="1"/>
  <c r="C248"/>
  <c r="B248"/>
  <c r="A248"/>
  <c r="Q247"/>
  <c r="P247"/>
  <c r="O247"/>
  <c r="N247"/>
  <c r="R247" s="1"/>
  <c r="M247"/>
  <c r="L247"/>
  <c r="K247"/>
  <c r="H247"/>
  <c r="G247"/>
  <c r="F247"/>
  <c r="E247"/>
  <c r="I247" s="1"/>
  <c r="D247"/>
  <c r="C247"/>
  <c r="B247"/>
  <c r="A247"/>
  <c r="Q246"/>
  <c r="P246"/>
  <c r="O246"/>
  <c r="N246"/>
  <c r="M246"/>
  <c r="R246" s="1"/>
  <c r="L246"/>
  <c r="K246"/>
  <c r="H246"/>
  <c r="G246"/>
  <c r="F246"/>
  <c r="E246"/>
  <c r="D246"/>
  <c r="I246" s="1"/>
  <c r="C246"/>
  <c r="B246"/>
  <c r="A246"/>
  <c r="Q245"/>
  <c r="P245"/>
  <c r="O245"/>
  <c r="N245"/>
  <c r="M245"/>
  <c r="R245" s="1"/>
  <c r="L245"/>
  <c r="K245"/>
  <c r="H245"/>
  <c r="G245"/>
  <c r="F245"/>
  <c r="E245"/>
  <c r="D245"/>
  <c r="I245" s="1"/>
  <c r="C245"/>
  <c r="B245"/>
  <c r="A245"/>
  <c r="Q244"/>
  <c r="P244"/>
  <c r="O244"/>
  <c r="N244"/>
  <c r="M244"/>
  <c r="R244" s="1"/>
  <c r="L244"/>
  <c r="K244"/>
  <c r="H244"/>
  <c r="G244"/>
  <c r="F244"/>
  <c r="E244"/>
  <c r="D244"/>
  <c r="I244" s="1"/>
  <c r="C244"/>
  <c r="B244"/>
  <c r="A244"/>
  <c r="Q243"/>
  <c r="P243"/>
  <c r="O243"/>
  <c r="N243"/>
  <c r="R243" s="1"/>
  <c r="M243"/>
  <c r="L243"/>
  <c r="K243"/>
  <c r="H243"/>
  <c r="G243"/>
  <c r="F243"/>
  <c r="E243"/>
  <c r="I243" s="1"/>
  <c r="D243"/>
  <c r="C243"/>
  <c r="B243"/>
  <c r="A243"/>
  <c r="Q242"/>
  <c r="P242"/>
  <c r="O242"/>
  <c r="N242"/>
  <c r="M242"/>
  <c r="R242" s="1"/>
  <c r="L242"/>
  <c r="K242"/>
  <c r="H242"/>
  <c r="G242"/>
  <c r="F242"/>
  <c r="E242"/>
  <c r="D242"/>
  <c r="I242" s="1"/>
  <c r="C242"/>
  <c r="B242"/>
  <c r="A242"/>
  <c r="Q241"/>
  <c r="P241"/>
  <c r="O241"/>
  <c r="N241"/>
  <c r="M241"/>
  <c r="R241" s="1"/>
  <c r="L241"/>
  <c r="K241"/>
  <c r="H241"/>
  <c r="G241"/>
  <c r="F241"/>
  <c r="E241"/>
  <c r="D241"/>
  <c r="I241" s="1"/>
  <c r="C241"/>
  <c r="B241"/>
  <c r="A241"/>
  <c r="Q240"/>
  <c r="P240"/>
  <c r="O240"/>
  <c r="N240"/>
  <c r="M240"/>
  <c r="R240" s="1"/>
  <c r="L240"/>
  <c r="K240"/>
  <c r="H240"/>
  <c r="G240"/>
  <c r="F240"/>
  <c r="E240"/>
  <c r="D240"/>
  <c r="I240" s="1"/>
  <c r="C240"/>
  <c r="B240"/>
  <c r="A240"/>
  <c r="Q239"/>
  <c r="P239"/>
  <c r="O239"/>
  <c r="N239"/>
  <c r="R239" s="1"/>
  <c r="M239"/>
  <c r="L239"/>
  <c r="K239"/>
  <c r="H239"/>
  <c r="G239"/>
  <c r="F239"/>
  <c r="E239"/>
  <c r="I239" s="1"/>
  <c r="D239"/>
  <c r="C239"/>
  <c r="B239"/>
  <c r="A239"/>
  <c r="Q238"/>
  <c r="P238"/>
  <c r="O238"/>
  <c r="N238"/>
  <c r="M238"/>
  <c r="R238" s="1"/>
  <c r="L238"/>
  <c r="K238"/>
  <c r="H238"/>
  <c r="G238"/>
  <c r="F238"/>
  <c r="E238"/>
  <c r="D238"/>
  <c r="I238" s="1"/>
  <c r="C238"/>
  <c r="B238"/>
  <c r="A238"/>
  <c r="Q237"/>
  <c r="P237"/>
  <c r="O237"/>
  <c r="N237"/>
  <c r="M237"/>
  <c r="R237" s="1"/>
  <c r="L237"/>
  <c r="K237"/>
  <c r="H237"/>
  <c r="G237"/>
  <c r="F237"/>
  <c r="E237"/>
  <c r="D237"/>
  <c r="I237" s="1"/>
  <c r="C237"/>
  <c r="B237"/>
  <c r="A237"/>
  <c r="Q236"/>
  <c r="P236"/>
  <c r="O236"/>
  <c r="N236"/>
  <c r="M236"/>
  <c r="R236" s="1"/>
  <c r="L236"/>
  <c r="K236"/>
  <c r="H236"/>
  <c r="G236"/>
  <c r="F236"/>
  <c r="E236"/>
  <c r="D236"/>
  <c r="I236" s="1"/>
  <c r="C236"/>
  <c r="B236"/>
  <c r="A236"/>
  <c r="Q235"/>
  <c r="P235"/>
  <c r="O235"/>
  <c r="N235"/>
  <c r="R235" s="1"/>
  <c r="M235"/>
  <c r="L235"/>
  <c r="K235"/>
  <c r="H235"/>
  <c r="G235"/>
  <c r="F235"/>
  <c r="E235"/>
  <c r="I235" s="1"/>
  <c r="D235"/>
  <c r="C235"/>
  <c r="B235"/>
  <c r="A235"/>
  <c r="Q234"/>
  <c r="P234"/>
  <c r="O234"/>
  <c r="N234"/>
  <c r="M234"/>
  <c r="R234" s="1"/>
  <c r="L234"/>
  <c r="K234"/>
  <c r="H234"/>
  <c r="G234"/>
  <c r="F234"/>
  <c r="E234"/>
  <c r="D234"/>
  <c r="I234" s="1"/>
  <c r="C234"/>
  <c r="B234"/>
  <c r="A234"/>
  <c r="Q233"/>
  <c r="P233"/>
  <c r="O233"/>
  <c r="N233"/>
  <c r="M233"/>
  <c r="R233" s="1"/>
  <c r="L233"/>
  <c r="K233"/>
  <c r="H233"/>
  <c r="G233"/>
  <c r="F233"/>
  <c r="E233"/>
  <c r="D233"/>
  <c r="I233" s="1"/>
  <c r="C233"/>
  <c r="B233"/>
  <c r="A233"/>
  <c r="Q232"/>
  <c r="P232"/>
  <c r="O232"/>
  <c r="N232"/>
  <c r="M232"/>
  <c r="R232" s="1"/>
  <c r="L232"/>
  <c r="K232"/>
  <c r="H232"/>
  <c r="G232"/>
  <c r="F232"/>
  <c r="E232"/>
  <c r="D232"/>
  <c r="I232" s="1"/>
  <c r="C232"/>
  <c r="B232"/>
  <c r="A232"/>
  <c r="Q231"/>
  <c r="P231"/>
  <c r="O231"/>
  <c r="N231"/>
  <c r="R231" s="1"/>
  <c r="M231"/>
  <c r="L231"/>
  <c r="K231"/>
  <c r="H231"/>
  <c r="G231"/>
  <c r="F231"/>
  <c r="E231"/>
  <c r="I231" s="1"/>
  <c r="D231"/>
  <c r="C231"/>
  <c r="B231"/>
  <c r="A231"/>
  <c r="Q230"/>
  <c r="P230"/>
  <c r="O230"/>
  <c r="N230"/>
  <c r="M230"/>
  <c r="R230" s="1"/>
  <c r="L230"/>
  <c r="K230"/>
  <c r="H230"/>
  <c r="G230"/>
  <c r="F230"/>
  <c r="E230"/>
  <c r="D230"/>
  <c r="I230" s="1"/>
  <c r="C230"/>
  <c r="B230"/>
  <c r="A230"/>
  <c r="Q229"/>
  <c r="P229"/>
  <c r="O229"/>
  <c r="N229"/>
  <c r="M229"/>
  <c r="R229" s="1"/>
  <c r="L229"/>
  <c r="K229"/>
  <c r="H229"/>
  <c r="G229"/>
  <c r="F229"/>
  <c r="E229"/>
  <c r="D229"/>
  <c r="I229" s="1"/>
  <c r="C229"/>
  <c r="B229"/>
  <c r="A229"/>
  <c r="Q228"/>
  <c r="P228"/>
  <c r="O228"/>
  <c r="N228"/>
  <c r="M228"/>
  <c r="R228" s="1"/>
  <c r="L228"/>
  <c r="K228"/>
  <c r="H228"/>
  <c r="G228"/>
  <c r="F228"/>
  <c r="E228"/>
  <c r="D228"/>
  <c r="I228" s="1"/>
  <c r="C228"/>
  <c r="B228"/>
  <c r="A228"/>
  <c r="Q227"/>
  <c r="P227"/>
  <c r="O227"/>
  <c r="N227"/>
  <c r="R227" s="1"/>
  <c r="M227"/>
  <c r="L227"/>
  <c r="K227"/>
  <c r="H227"/>
  <c r="G227"/>
  <c r="F227"/>
  <c r="E227"/>
  <c r="I227" s="1"/>
  <c r="D227"/>
  <c r="C227"/>
  <c r="B227"/>
  <c r="A227"/>
  <c r="Q226"/>
  <c r="P226"/>
  <c r="O226"/>
  <c r="N226"/>
  <c r="M226"/>
  <c r="R226" s="1"/>
  <c r="L226"/>
  <c r="K226"/>
  <c r="H226"/>
  <c r="G226"/>
  <c r="F226"/>
  <c r="E226"/>
  <c r="D226"/>
  <c r="I226" s="1"/>
  <c r="C226"/>
  <c r="B226"/>
  <c r="A226"/>
  <c r="Q225"/>
  <c r="P225"/>
  <c r="O225"/>
  <c r="N225"/>
  <c r="M225"/>
  <c r="R225" s="1"/>
  <c r="L225"/>
  <c r="K225"/>
  <c r="H225"/>
  <c r="G225"/>
  <c r="F225"/>
  <c r="E225"/>
  <c r="D225"/>
  <c r="I225" s="1"/>
  <c r="C225"/>
  <c r="B225"/>
  <c r="A225"/>
  <c r="Q224"/>
  <c r="P224"/>
  <c r="O224"/>
  <c r="N224"/>
  <c r="M224"/>
  <c r="R224" s="1"/>
  <c r="L224"/>
  <c r="K224"/>
  <c r="H224"/>
  <c r="G224"/>
  <c r="F224"/>
  <c r="E224"/>
  <c r="D224"/>
  <c r="I224" s="1"/>
  <c r="C224"/>
  <c r="B224"/>
  <c r="A224"/>
  <c r="Q223"/>
  <c r="P223"/>
  <c r="O223"/>
  <c r="N223"/>
  <c r="R223" s="1"/>
  <c r="M223"/>
  <c r="L223"/>
  <c r="K223"/>
  <c r="H223"/>
  <c r="G223"/>
  <c r="F223"/>
  <c r="E223"/>
  <c r="I223" s="1"/>
  <c r="D223"/>
  <c r="C223"/>
  <c r="B223"/>
  <c r="A223"/>
  <c r="Q222"/>
  <c r="P222"/>
  <c r="O222"/>
  <c r="N222"/>
  <c r="M222"/>
  <c r="R222" s="1"/>
  <c r="L222"/>
  <c r="K222"/>
  <c r="H222"/>
  <c r="G222"/>
  <c r="F222"/>
  <c r="E222"/>
  <c r="D222"/>
  <c r="I222" s="1"/>
  <c r="C222"/>
  <c r="B222"/>
  <c r="A222"/>
  <c r="Q221"/>
  <c r="P221"/>
  <c r="O221"/>
  <c r="N221"/>
  <c r="M221"/>
  <c r="R221" s="1"/>
  <c r="L221"/>
  <c r="K221"/>
  <c r="H221"/>
  <c r="G221"/>
  <c r="F221"/>
  <c r="E221"/>
  <c r="D221"/>
  <c r="I221" s="1"/>
  <c r="C221"/>
  <c r="B221"/>
  <c r="A221"/>
  <c r="Q220"/>
  <c r="P220"/>
  <c r="O220"/>
  <c r="N220"/>
  <c r="M220"/>
  <c r="R220" s="1"/>
  <c r="L220"/>
  <c r="K220"/>
  <c r="H220"/>
  <c r="G220"/>
  <c r="F220"/>
  <c r="E220"/>
  <c r="D220"/>
  <c r="I220" s="1"/>
  <c r="C220"/>
  <c r="B220"/>
  <c r="A220"/>
  <c r="Q219"/>
  <c r="P219"/>
  <c r="O219"/>
  <c r="N219"/>
  <c r="R219" s="1"/>
  <c r="M219"/>
  <c r="L219"/>
  <c r="K219"/>
  <c r="H219"/>
  <c r="G219"/>
  <c r="F219"/>
  <c r="E219"/>
  <c r="I219" s="1"/>
  <c r="D219"/>
  <c r="C219"/>
  <c r="B219"/>
  <c r="A219"/>
  <c r="Q218"/>
  <c r="P218"/>
  <c r="O218"/>
  <c r="N218"/>
  <c r="M218"/>
  <c r="R218" s="1"/>
  <c r="L218"/>
  <c r="K218"/>
  <c r="H218"/>
  <c r="G218"/>
  <c r="F218"/>
  <c r="E218"/>
  <c r="D218"/>
  <c r="I218" s="1"/>
  <c r="C218"/>
  <c r="B218"/>
  <c r="A218"/>
  <c r="Q217"/>
  <c r="P217"/>
  <c r="O217"/>
  <c r="N217"/>
  <c r="M217"/>
  <c r="R217" s="1"/>
  <c r="L217"/>
  <c r="K217"/>
  <c r="H217"/>
  <c r="G217"/>
  <c r="F217"/>
  <c r="E217"/>
  <c r="D217"/>
  <c r="I217" s="1"/>
  <c r="C217"/>
  <c r="B217"/>
  <c r="A217"/>
  <c r="Q216"/>
  <c r="P216"/>
  <c r="O216"/>
  <c r="N216"/>
  <c r="M216"/>
  <c r="R216" s="1"/>
  <c r="L216"/>
  <c r="K216"/>
  <c r="H216"/>
  <c r="G216"/>
  <c r="F216"/>
  <c r="E216"/>
  <c r="D216"/>
  <c r="I216" s="1"/>
  <c r="C216"/>
  <c r="B216"/>
  <c r="A216"/>
  <c r="Q215"/>
  <c r="P215"/>
  <c r="O215"/>
  <c r="N215"/>
  <c r="R215" s="1"/>
  <c r="M215"/>
  <c r="L215"/>
  <c r="K215"/>
  <c r="H215"/>
  <c r="G215"/>
  <c r="F215"/>
  <c r="E215"/>
  <c r="I215" s="1"/>
  <c r="D215"/>
  <c r="C215"/>
  <c r="B215"/>
  <c r="A215"/>
  <c r="Q214"/>
  <c r="P214"/>
  <c r="O214"/>
  <c r="N214"/>
  <c r="M214"/>
  <c r="R214" s="1"/>
  <c r="L214"/>
  <c r="K214"/>
  <c r="H214"/>
  <c r="G214"/>
  <c r="F214"/>
  <c r="E214"/>
  <c r="D214"/>
  <c r="I214" s="1"/>
  <c r="C214"/>
  <c r="B214"/>
  <c r="A214"/>
  <c r="Q213"/>
  <c r="P213"/>
  <c r="O213"/>
  <c r="N213"/>
  <c r="M213"/>
  <c r="R213" s="1"/>
  <c r="L213"/>
  <c r="K213"/>
  <c r="H213"/>
  <c r="G213"/>
  <c r="F213"/>
  <c r="E213"/>
  <c r="D213"/>
  <c r="I213" s="1"/>
  <c r="C213"/>
  <c r="B213"/>
  <c r="A213"/>
  <c r="Q212"/>
  <c r="P212"/>
  <c r="O212"/>
  <c r="N212"/>
  <c r="M212"/>
  <c r="R212" s="1"/>
  <c r="L212"/>
  <c r="K212"/>
  <c r="H212"/>
  <c r="G212"/>
  <c r="F212"/>
  <c r="E212"/>
  <c r="D212"/>
  <c r="I212" s="1"/>
  <c r="C212"/>
  <c r="B212"/>
  <c r="A212"/>
  <c r="Q211"/>
  <c r="P211"/>
  <c r="O211"/>
  <c r="N211"/>
  <c r="R211" s="1"/>
  <c r="M211"/>
  <c r="L211"/>
  <c r="K211"/>
  <c r="H211"/>
  <c r="G211"/>
  <c r="F211"/>
  <c r="E211"/>
  <c r="I211" s="1"/>
  <c r="D211"/>
  <c r="C211"/>
  <c r="B211"/>
  <c r="A211"/>
  <c r="Q210"/>
  <c r="P210"/>
  <c r="O210"/>
  <c r="N210"/>
  <c r="M210"/>
  <c r="R210" s="1"/>
  <c r="L210"/>
  <c r="K210"/>
  <c r="H210"/>
  <c r="G210"/>
  <c r="F210"/>
  <c r="E210"/>
  <c r="D210"/>
  <c r="I210" s="1"/>
  <c r="C210"/>
  <c r="B210"/>
  <c r="A210"/>
  <c r="Q209"/>
  <c r="P209"/>
  <c r="O209"/>
  <c r="N209"/>
  <c r="M209"/>
  <c r="R209" s="1"/>
  <c r="L209"/>
  <c r="K209"/>
  <c r="H209"/>
  <c r="G209"/>
  <c r="F209"/>
  <c r="E209"/>
  <c r="D209"/>
  <c r="I209" s="1"/>
  <c r="C209"/>
  <c r="B209"/>
  <c r="A209"/>
  <c r="Q208"/>
  <c r="P208"/>
  <c r="O208"/>
  <c r="N208"/>
  <c r="M208"/>
  <c r="R208" s="1"/>
  <c r="L208"/>
  <c r="K208"/>
  <c r="H208"/>
  <c r="G208"/>
  <c r="F208"/>
  <c r="E208"/>
  <c r="D208"/>
  <c r="I208" s="1"/>
  <c r="C208"/>
  <c r="B208"/>
  <c r="A208"/>
  <c r="Q207"/>
  <c r="P207"/>
  <c r="O207"/>
  <c r="N207"/>
  <c r="R207" s="1"/>
  <c r="M207"/>
  <c r="L207"/>
  <c r="K207"/>
  <c r="H207"/>
  <c r="G207"/>
  <c r="F207"/>
  <c r="E207"/>
  <c r="I207" s="1"/>
  <c r="D207"/>
  <c r="C207"/>
  <c r="B207"/>
  <c r="A207"/>
  <c r="Q206"/>
  <c r="P206"/>
  <c r="O206"/>
  <c r="N206"/>
  <c r="M206"/>
  <c r="R206" s="1"/>
  <c r="L206"/>
  <c r="K206"/>
  <c r="H206"/>
  <c r="G206"/>
  <c r="F206"/>
  <c r="E206"/>
  <c r="D206"/>
  <c r="I206" s="1"/>
  <c r="C206"/>
  <c r="B206"/>
  <c r="A206"/>
  <c r="Q205"/>
  <c r="P205"/>
  <c r="O205"/>
  <c r="N205"/>
  <c r="M205"/>
  <c r="R205" s="1"/>
  <c r="L205"/>
  <c r="K205"/>
  <c r="H205"/>
  <c r="G205"/>
  <c r="F205"/>
  <c r="E205"/>
  <c r="D205"/>
  <c r="I205" s="1"/>
  <c r="C205"/>
  <c r="B205"/>
  <c r="A205"/>
  <c r="Q204"/>
  <c r="P204"/>
  <c r="O204"/>
  <c r="N204"/>
  <c r="M204"/>
  <c r="R204" s="1"/>
  <c r="L204"/>
  <c r="K204"/>
  <c r="H204"/>
  <c r="G204"/>
  <c r="F204"/>
  <c r="E204"/>
  <c r="D204"/>
  <c r="I204" s="1"/>
  <c r="C204"/>
  <c r="B204"/>
  <c r="A204"/>
  <c r="Q203"/>
  <c r="P203"/>
  <c r="O203"/>
  <c r="N203"/>
  <c r="R203" s="1"/>
  <c r="M203"/>
  <c r="L203"/>
  <c r="K203"/>
  <c r="H203"/>
  <c r="G203"/>
  <c r="F203"/>
  <c r="E203"/>
  <c r="I203" s="1"/>
  <c r="D203"/>
  <c r="C203"/>
  <c r="B203"/>
  <c r="A203"/>
  <c r="Q202"/>
  <c r="P202"/>
  <c r="O202"/>
  <c r="N202"/>
  <c r="M202"/>
  <c r="R202" s="1"/>
  <c r="L202"/>
  <c r="K202"/>
  <c r="H202"/>
  <c r="G202"/>
  <c r="F202"/>
  <c r="E202"/>
  <c r="D202"/>
  <c r="I202" s="1"/>
  <c r="C202"/>
  <c r="B202"/>
  <c r="A202"/>
  <c r="Q201"/>
  <c r="P201"/>
  <c r="O201"/>
  <c r="N201"/>
  <c r="M201"/>
  <c r="R201" s="1"/>
  <c r="L201"/>
  <c r="K201"/>
  <c r="H201"/>
  <c r="G201"/>
  <c r="F201"/>
  <c r="E201"/>
  <c r="D201"/>
  <c r="I201" s="1"/>
  <c r="C201"/>
  <c r="B201"/>
  <c r="A201"/>
  <c r="Q200"/>
  <c r="P200"/>
  <c r="O200"/>
  <c r="N200"/>
  <c r="M200"/>
  <c r="R200" s="1"/>
  <c r="L200"/>
  <c r="K200"/>
  <c r="H200"/>
  <c r="G200"/>
  <c r="F200"/>
  <c r="E200"/>
  <c r="D200"/>
  <c r="I200" s="1"/>
  <c r="C200"/>
  <c r="B200"/>
  <c r="A200"/>
  <c r="Q199"/>
  <c r="P199"/>
  <c r="O199"/>
  <c r="N199"/>
  <c r="R199" s="1"/>
  <c r="M199"/>
  <c r="L199"/>
  <c r="K199"/>
  <c r="H199"/>
  <c r="G199"/>
  <c r="F199"/>
  <c r="E199"/>
  <c r="I199" s="1"/>
  <c r="D199"/>
  <c r="C199"/>
  <c r="B199"/>
  <c r="A199"/>
  <c r="Q198"/>
  <c r="P198"/>
  <c r="O198"/>
  <c r="N198"/>
  <c r="M198"/>
  <c r="R198" s="1"/>
  <c r="L198"/>
  <c r="K198"/>
  <c r="H198"/>
  <c r="G198"/>
  <c r="F198"/>
  <c r="E198"/>
  <c r="D198"/>
  <c r="I198" s="1"/>
  <c r="C198"/>
  <c r="B198"/>
  <c r="A198"/>
  <c r="Q197"/>
  <c r="P197"/>
  <c r="O197"/>
  <c r="N197"/>
  <c r="M197"/>
  <c r="R197" s="1"/>
  <c r="L197"/>
  <c r="K197"/>
  <c r="H197"/>
  <c r="G197"/>
  <c r="F197"/>
  <c r="E197"/>
  <c r="D197"/>
  <c r="I197" s="1"/>
  <c r="C197"/>
  <c r="B197"/>
  <c r="A197"/>
  <c r="Q196"/>
  <c r="P196"/>
  <c r="O196"/>
  <c r="N196"/>
  <c r="M196"/>
  <c r="R196" s="1"/>
  <c r="L196"/>
  <c r="K196"/>
  <c r="H196"/>
  <c r="G196"/>
  <c r="F196"/>
  <c r="E196"/>
  <c r="D196"/>
  <c r="I196" s="1"/>
  <c r="C196"/>
  <c r="B196"/>
  <c r="A196"/>
  <c r="Q195"/>
  <c r="P195"/>
  <c r="O195"/>
  <c r="N195"/>
  <c r="R195" s="1"/>
  <c r="M195"/>
  <c r="L195"/>
  <c r="K195"/>
  <c r="H195"/>
  <c r="G195"/>
  <c r="F195"/>
  <c r="E195"/>
  <c r="I195" s="1"/>
  <c r="D195"/>
  <c r="C195"/>
  <c r="B195"/>
  <c r="A195"/>
  <c r="Q194"/>
  <c r="P194"/>
  <c r="O194"/>
  <c r="N194"/>
  <c r="M194"/>
  <c r="R194" s="1"/>
  <c r="L194"/>
  <c r="K194"/>
  <c r="H194"/>
  <c r="G194"/>
  <c r="F194"/>
  <c r="E194"/>
  <c r="D194"/>
  <c r="I194" s="1"/>
  <c r="C194"/>
  <c r="B194"/>
  <c r="A194"/>
  <c r="Q193"/>
  <c r="P193"/>
  <c r="O193"/>
  <c r="N193"/>
  <c r="M193"/>
  <c r="R193" s="1"/>
  <c r="L193"/>
  <c r="K193"/>
  <c r="H193"/>
  <c r="G193"/>
  <c r="F193"/>
  <c r="E193"/>
  <c r="D193"/>
  <c r="I193" s="1"/>
  <c r="C193"/>
  <c r="B193"/>
  <c r="A193"/>
  <c r="Q192"/>
  <c r="P192"/>
  <c r="O192"/>
  <c r="N192"/>
  <c r="M192"/>
  <c r="R192" s="1"/>
  <c r="L192"/>
  <c r="K192"/>
  <c r="H192"/>
  <c r="G192"/>
  <c r="F192"/>
  <c r="E192"/>
  <c r="D192"/>
  <c r="I192" s="1"/>
  <c r="C192"/>
  <c r="B192"/>
  <c r="A192"/>
  <c r="Q191"/>
  <c r="P191"/>
  <c r="O191"/>
  <c r="N191"/>
  <c r="R191" s="1"/>
  <c r="M191"/>
  <c r="L191"/>
  <c r="K191"/>
  <c r="H191"/>
  <c r="G191"/>
  <c r="F191"/>
  <c r="E191"/>
  <c r="I191" s="1"/>
  <c r="D191"/>
  <c r="C191"/>
  <c r="B191"/>
  <c r="A191"/>
  <c r="Q190"/>
  <c r="P190"/>
  <c r="O190"/>
  <c r="N190"/>
  <c r="M190"/>
  <c r="R190" s="1"/>
  <c r="L190"/>
  <c r="K190"/>
  <c r="H190"/>
  <c r="G190"/>
  <c r="F190"/>
  <c r="E190"/>
  <c r="D190"/>
  <c r="I190" s="1"/>
  <c r="C190"/>
  <c r="B190"/>
  <c r="A190"/>
  <c r="Q189"/>
  <c r="P189"/>
  <c r="O189"/>
  <c r="N189"/>
  <c r="M189"/>
  <c r="R189" s="1"/>
  <c r="L189"/>
  <c r="K189"/>
  <c r="H189"/>
  <c r="G189"/>
  <c r="F189"/>
  <c r="E189"/>
  <c r="D189"/>
  <c r="I189" s="1"/>
  <c r="C189"/>
  <c r="B189"/>
  <c r="A189"/>
  <c r="Q188"/>
  <c r="P188"/>
  <c r="O188"/>
  <c r="N188"/>
  <c r="M188"/>
  <c r="R188" s="1"/>
  <c r="L188"/>
  <c r="K188"/>
  <c r="H188"/>
  <c r="G188"/>
  <c r="F188"/>
  <c r="E188"/>
  <c r="D188"/>
  <c r="I188" s="1"/>
  <c r="C188"/>
  <c r="B188"/>
  <c r="A188"/>
  <c r="Q187"/>
  <c r="P187"/>
  <c r="O187"/>
  <c r="N187"/>
  <c r="R187" s="1"/>
  <c r="M187"/>
  <c r="L187"/>
  <c r="K187"/>
  <c r="H187"/>
  <c r="G187"/>
  <c r="F187"/>
  <c r="E187"/>
  <c r="I187" s="1"/>
  <c r="D187"/>
  <c r="C187"/>
  <c r="B187"/>
  <c r="A187"/>
  <c r="Q186"/>
  <c r="P186"/>
  <c r="O186"/>
  <c r="N186"/>
  <c r="M186"/>
  <c r="R186" s="1"/>
  <c r="L186"/>
  <c r="K186"/>
  <c r="H186"/>
  <c r="G186"/>
  <c r="F186"/>
  <c r="E186"/>
  <c r="D186"/>
  <c r="I186" s="1"/>
  <c r="C186"/>
  <c r="B186"/>
  <c r="A186"/>
  <c r="Q185"/>
  <c r="P185"/>
  <c r="O185"/>
  <c r="N185"/>
  <c r="M185"/>
  <c r="R185" s="1"/>
  <c r="L185"/>
  <c r="K185"/>
  <c r="H185"/>
  <c r="G185"/>
  <c r="F185"/>
  <c r="E185"/>
  <c r="D185"/>
  <c r="I185" s="1"/>
  <c r="C185"/>
  <c r="B185"/>
  <c r="A185"/>
  <c r="Q184"/>
  <c r="P184"/>
  <c r="O184"/>
  <c r="N184"/>
  <c r="M184"/>
  <c r="R184" s="1"/>
  <c r="L184"/>
  <c r="K184"/>
  <c r="H184"/>
  <c r="G184"/>
  <c r="F184"/>
  <c r="E184"/>
  <c r="D184"/>
  <c r="I184" s="1"/>
  <c r="C184"/>
  <c r="B184"/>
  <c r="A184"/>
  <c r="Q183"/>
  <c r="P183"/>
  <c r="O183"/>
  <c r="N183"/>
  <c r="R183" s="1"/>
  <c r="M183"/>
  <c r="L183"/>
  <c r="K183"/>
  <c r="H183"/>
  <c r="G183"/>
  <c r="F183"/>
  <c r="E183"/>
  <c r="I183" s="1"/>
  <c r="D183"/>
  <c r="C183"/>
  <c r="B183"/>
  <c r="A183"/>
  <c r="Q182"/>
  <c r="P182"/>
  <c r="O182"/>
  <c r="N182"/>
  <c r="M182"/>
  <c r="R182" s="1"/>
  <c r="L182"/>
  <c r="K182"/>
  <c r="H182"/>
  <c r="G182"/>
  <c r="F182"/>
  <c r="E182"/>
  <c r="D182"/>
  <c r="I182" s="1"/>
  <c r="C182"/>
  <c r="B182"/>
  <c r="A182"/>
  <c r="Q181"/>
  <c r="P181"/>
  <c r="O181"/>
  <c r="N181"/>
  <c r="M181"/>
  <c r="R181" s="1"/>
  <c r="L181"/>
  <c r="K181"/>
  <c r="H181"/>
  <c r="G181"/>
  <c r="F181"/>
  <c r="E181"/>
  <c r="D181"/>
  <c r="I181" s="1"/>
  <c r="C181"/>
  <c r="B181"/>
  <c r="A181"/>
  <c r="Q180"/>
  <c r="P180"/>
  <c r="O180"/>
  <c r="N180"/>
  <c r="M180"/>
  <c r="R180" s="1"/>
  <c r="L180"/>
  <c r="K180"/>
  <c r="H180"/>
  <c r="G180"/>
  <c r="F180"/>
  <c r="E180"/>
  <c r="D180"/>
  <c r="I180" s="1"/>
  <c r="C180"/>
  <c r="B180"/>
  <c r="A180"/>
  <c r="Q179"/>
  <c r="P179"/>
  <c r="O179"/>
  <c r="N179"/>
  <c r="R179" s="1"/>
  <c r="M179"/>
  <c r="L179"/>
  <c r="K179"/>
  <c r="H179"/>
  <c r="G179"/>
  <c r="F179"/>
  <c r="E179"/>
  <c r="I179" s="1"/>
  <c r="D179"/>
  <c r="C179"/>
  <c r="B179"/>
  <c r="A179"/>
  <c r="Q178"/>
  <c r="P178"/>
  <c r="O178"/>
  <c r="N178"/>
  <c r="M178"/>
  <c r="R178" s="1"/>
  <c r="L178"/>
  <c r="K178"/>
  <c r="H178"/>
  <c r="G178"/>
  <c r="F178"/>
  <c r="E178"/>
  <c r="D178"/>
  <c r="I178" s="1"/>
  <c r="C178"/>
  <c r="B178"/>
  <c r="A178"/>
  <c r="Q177"/>
  <c r="P177"/>
  <c r="O177"/>
  <c r="N177"/>
  <c r="M177"/>
  <c r="R177" s="1"/>
  <c r="L177"/>
  <c r="K177"/>
  <c r="H177"/>
  <c r="G177"/>
  <c r="F177"/>
  <c r="E177"/>
  <c r="D177"/>
  <c r="I177" s="1"/>
  <c r="C177"/>
  <c r="B177"/>
  <c r="A177"/>
  <c r="Q176"/>
  <c r="P176"/>
  <c r="O176"/>
  <c r="N176"/>
  <c r="M176"/>
  <c r="R176" s="1"/>
  <c r="L176"/>
  <c r="K176"/>
  <c r="H176"/>
  <c r="G176"/>
  <c r="F176"/>
  <c r="E176"/>
  <c r="D176"/>
  <c r="I176" s="1"/>
  <c r="C176"/>
  <c r="B176"/>
  <c r="A176"/>
  <c r="Q175"/>
  <c r="P175"/>
  <c r="O175"/>
  <c r="N175"/>
  <c r="R175" s="1"/>
  <c r="M175"/>
  <c r="L175"/>
  <c r="K175"/>
  <c r="H175"/>
  <c r="G175"/>
  <c r="F175"/>
  <c r="E175"/>
  <c r="I175" s="1"/>
  <c r="D175"/>
  <c r="C175"/>
  <c r="B175"/>
  <c r="A175"/>
  <c r="Q174"/>
  <c r="P174"/>
  <c r="O174"/>
  <c r="N174"/>
  <c r="M174"/>
  <c r="R174" s="1"/>
  <c r="L174"/>
  <c r="K174"/>
  <c r="H174"/>
  <c r="G174"/>
  <c r="F174"/>
  <c r="E174"/>
  <c r="D174"/>
  <c r="I174" s="1"/>
  <c r="C174"/>
  <c r="B174"/>
  <c r="A174"/>
  <c r="Q173"/>
  <c r="P173"/>
  <c r="O173"/>
  <c r="N173"/>
  <c r="M173"/>
  <c r="R173" s="1"/>
  <c r="L173"/>
  <c r="K173"/>
  <c r="H173"/>
  <c r="G173"/>
  <c r="F173"/>
  <c r="E173"/>
  <c r="D173"/>
  <c r="I173" s="1"/>
  <c r="C173"/>
  <c r="B173"/>
  <c r="A173"/>
  <c r="Q172"/>
  <c r="P172"/>
  <c r="O172"/>
  <c r="N172"/>
  <c r="M172"/>
  <c r="R172" s="1"/>
  <c r="L172"/>
  <c r="K172"/>
  <c r="H172"/>
  <c r="G172"/>
  <c r="F172"/>
  <c r="E172"/>
  <c r="D172"/>
  <c r="I172" s="1"/>
  <c r="C172"/>
  <c r="B172"/>
  <c r="A172"/>
  <c r="Q171"/>
  <c r="P171"/>
  <c r="O171"/>
  <c r="N171"/>
  <c r="R171" s="1"/>
  <c r="M171"/>
  <c r="L171"/>
  <c r="K171"/>
  <c r="H171"/>
  <c r="G171"/>
  <c r="F171"/>
  <c r="E171"/>
  <c r="I171" s="1"/>
  <c r="D171"/>
  <c r="C171"/>
  <c r="B171"/>
  <c r="A171"/>
  <c r="Q170"/>
  <c r="P170"/>
  <c r="O170"/>
  <c r="N170"/>
  <c r="M170"/>
  <c r="R170" s="1"/>
  <c r="L170"/>
  <c r="K170"/>
  <c r="H170"/>
  <c r="G170"/>
  <c r="F170"/>
  <c r="E170"/>
  <c r="D170"/>
  <c r="I170" s="1"/>
  <c r="C170"/>
  <c r="B170"/>
  <c r="A170"/>
  <c r="Q169"/>
  <c r="P169"/>
  <c r="O169"/>
  <c r="N169"/>
  <c r="M169"/>
  <c r="R169" s="1"/>
  <c r="L169"/>
  <c r="K169"/>
  <c r="H169"/>
  <c r="G169"/>
  <c r="F169"/>
  <c r="E169"/>
  <c r="D169"/>
  <c r="I169" s="1"/>
  <c r="C169"/>
  <c r="B169"/>
  <c r="A169"/>
  <c r="Q168"/>
  <c r="P168"/>
  <c r="O168"/>
  <c r="N168"/>
  <c r="M168"/>
  <c r="R168" s="1"/>
  <c r="L168"/>
  <c r="K168"/>
  <c r="H168"/>
  <c r="G168"/>
  <c r="F168"/>
  <c r="E168"/>
  <c r="D168"/>
  <c r="I168" s="1"/>
  <c r="C168"/>
  <c r="B168"/>
  <c r="A168"/>
  <c r="R167"/>
  <c r="Q167"/>
  <c r="P167"/>
  <c r="O167"/>
  <c r="N167"/>
  <c r="M167"/>
  <c r="L167"/>
  <c r="K167"/>
  <c r="H167"/>
  <c r="G167"/>
  <c r="F167"/>
  <c r="E167"/>
  <c r="I167" s="1"/>
  <c r="D167"/>
  <c r="C167"/>
  <c r="B167"/>
  <c r="A167"/>
  <c r="Q166"/>
  <c r="P166"/>
  <c r="O166"/>
  <c r="N166"/>
  <c r="M166"/>
  <c r="R166" s="1"/>
  <c r="L166"/>
  <c r="K166"/>
  <c r="H166"/>
  <c r="G166"/>
  <c r="F166"/>
  <c r="E166"/>
  <c r="D166"/>
  <c r="I166" s="1"/>
  <c r="C166"/>
  <c r="B166"/>
  <c r="A166"/>
  <c r="Q165"/>
  <c r="P165"/>
  <c r="O165"/>
  <c r="N165"/>
  <c r="M165"/>
  <c r="R165" s="1"/>
  <c r="L165"/>
  <c r="K165"/>
  <c r="H165"/>
  <c r="G165"/>
  <c r="F165"/>
  <c r="E165"/>
  <c r="D165"/>
  <c r="I165" s="1"/>
  <c r="C165"/>
  <c r="B165"/>
  <c r="A165"/>
  <c r="Q164"/>
  <c r="P164"/>
  <c r="O164"/>
  <c r="N164"/>
  <c r="M164"/>
  <c r="R164" s="1"/>
  <c r="L164"/>
  <c r="K164"/>
  <c r="H164"/>
  <c r="G164"/>
  <c r="F164"/>
  <c r="E164"/>
  <c r="D164"/>
  <c r="I164" s="1"/>
  <c r="C164"/>
  <c r="B164"/>
  <c r="A164"/>
  <c r="Q163"/>
  <c r="P163"/>
  <c r="O163"/>
  <c r="N163"/>
  <c r="R163" s="1"/>
  <c r="M163"/>
  <c r="L163"/>
  <c r="K163"/>
  <c r="H163"/>
  <c r="G163"/>
  <c r="F163"/>
  <c r="E163"/>
  <c r="I163" s="1"/>
  <c r="D163"/>
  <c r="C163"/>
  <c r="B163"/>
  <c r="A163"/>
  <c r="Q162"/>
  <c r="P162"/>
  <c r="O162"/>
  <c r="N162"/>
  <c r="M162"/>
  <c r="R162" s="1"/>
  <c r="L162"/>
  <c r="K162"/>
  <c r="H162"/>
  <c r="G162"/>
  <c r="F162"/>
  <c r="E162"/>
  <c r="D162"/>
  <c r="I162" s="1"/>
  <c r="C162"/>
  <c r="B162"/>
  <c r="A162"/>
  <c r="Q161"/>
  <c r="P161"/>
  <c r="O161"/>
  <c r="N161"/>
  <c r="M161"/>
  <c r="R161" s="1"/>
  <c r="L161"/>
  <c r="K161"/>
  <c r="H161"/>
  <c r="G161"/>
  <c r="F161"/>
  <c r="E161"/>
  <c r="D161"/>
  <c r="I161" s="1"/>
  <c r="C161"/>
  <c r="B161"/>
  <c r="A161"/>
  <c r="Q160"/>
  <c r="P160"/>
  <c r="O160"/>
  <c r="N160"/>
  <c r="M160"/>
  <c r="R160" s="1"/>
  <c r="L160"/>
  <c r="K160"/>
  <c r="H160"/>
  <c r="G160"/>
  <c r="F160"/>
  <c r="E160"/>
  <c r="D160"/>
  <c r="I160" s="1"/>
  <c r="C160"/>
  <c r="B160"/>
  <c r="A160"/>
  <c r="Q159"/>
  <c r="P159"/>
  <c r="O159"/>
  <c r="N159"/>
  <c r="R159" s="1"/>
  <c r="M159"/>
  <c r="L159"/>
  <c r="K159"/>
  <c r="H159"/>
  <c r="G159"/>
  <c r="F159"/>
  <c r="E159"/>
  <c r="I159" s="1"/>
  <c r="D159"/>
  <c r="C159"/>
  <c r="B159"/>
  <c r="A159"/>
  <c r="Q158"/>
  <c r="P158"/>
  <c r="O158"/>
  <c r="N158"/>
  <c r="M158"/>
  <c r="R158" s="1"/>
  <c r="L158"/>
  <c r="K158"/>
  <c r="H158"/>
  <c r="G158"/>
  <c r="F158"/>
  <c r="E158"/>
  <c r="D158"/>
  <c r="I158" s="1"/>
  <c r="C158"/>
  <c r="B158"/>
  <c r="A158"/>
  <c r="Q157"/>
  <c r="P157"/>
  <c r="O157"/>
  <c r="N157"/>
  <c r="M157"/>
  <c r="R157" s="1"/>
  <c r="L157"/>
  <c r="K157"/>
  <c r="H157"/>
  <c r="G157"/>
  <c r="F157"/>
  <c r="E157"/>
  <c r="D157"/>
  <c r="I157" s="1"/>
  <c r="C157"/>
  <c r="B157"/>
  <c r="A157"/>
  <c r="Q156"/>
  <c r="P156"/>
  <c r="O156"/>
  <c r="N156"/>
  <c r="M156"/>
  <c r="R156" s="1"/>
  <c r="L156"/>
  <c r="K156"/>
  <c r="H156"/>
  <c r="G156"/>
  <c r="F156"/>
  <c r="E156"/>
  <c r="D156"/>
  <c r="I156" s="1"/>
  <c r="C156"/>
  <c r="B156"/>
  <c r="A156"/>
  <c r="Q155"/>
  <c r="P155"/>
  <c r="O155"/>
  <c r="N155"/>
  <c r="R155" s="1"/>
  <c r="M155"/>
  <c r="L155"/>
  <c r="K155"/>
  <c r="H155"/>
  <c r="G155"/>
  <c r="F155"/>
  <c r="E155"/>
  <c r="I155" s="1"/>
  <c r="D155"/>
  <c r="C155"/>
  <c r="B155"/>
  <c r="A155"/>
  <c r="Q154"/>
  <c r="P154"/>
  <c r="O154"/>
  <c r="N154"/>
  <c r="M154"/>
  <c r="R154" s="1"/>
  <c r="L154"/>
  <c r="K154"/>
  <c r="H154"/>
  <c r="G154"/>
  <c r="F154"/>
  <c r="E154"/>
  <c r="D154"/>
  <c r="I154" s="1"/>
  <c r="C154"/>
  <c r="B154"/>
  <c r="A154"/>
  <c r="Q153"/>
  <c r="P153"/>
  <c r="O153"/>
  <c r="N153"/>
  <c r="M153"/>
  <c r="R153" s="1"/>
  <c r="L153"/>
  <c r="K153"/>
  <c r="H153"/>
  <c r="G153"/>
  <c r="F153"/>
  <c r="E153"/>
  <c r="D153"/>
  <c r="I153" s="1"/>
  <c r="C153"/>
  <c r="B153"/>
  <c r="A153"/>
  <c r="Q152"/>
  <c r="P152"/>
  <c r="O152"/>
  <c r="N152"/>
  <c r="M152"/>
  <c r="R152" s="1"/>
  <c r="L152"/>
  <c r="K152"/>
  <c r="H152"/>
  <c r="G152"/>
  <c r="F152"/>
  <c r="E152"/>
  <c r="D152"/>
  <c r="I152" s="1"/>
  <c r="C152"/>
  <c r="B152"/>
  <c r="A152"/>
  <c r="Q151"/>
  <c r="P151"/>
  <c r="O151"/>
  <c r="N151"/>
  <c r="R151" s="1"/>
  <c r="M151"/>
  <c r="L151"/>
  <c r="K151"/>
  <c r="H151"/>
  <c r="G151"/>
  <c r="F151"/>
  <c r="E151"/>
  <c r="I151" s="1"/>
  <c r="D151"/>
  <c r="C151"/>
  <c r="B151"/>
  <c r="A151"/>
  <c r="Q150"/>
  <c r="P150"/>
  <c r="O150"/>
  <c r="N150"/>
  <c r="M150"/>
  <c r="R150" s="1"/>
  <c r="L150"/>
  <c r="K150"/>
  <c r="H150"/>
  <c r="G150"/>
  <c r="F150"/>
  <c r="E150"/>
  <c r="D150"/>
  <c r="I150" s="1"/>
  <c r="C150"/>
  <c r="B150"/>
  <c r="A150"/>
  <c r="Q149"/>
  <c r="P149"/>
  <c r="O149"/>
  <c r="N149"/>
  <c r="M149"/>
  <c r="R149" s="1"/>
  <c r="L149"/>
  <c r="K149"/>
  <c r="H149"/>
  <c r="G149"/>
  <c r="F149"/>
  <c r="E149"/>
  <c r="D149"/>
  <c r="I149" s="1"/>
  <c r="C149"/>
  <c r="B149"/>
  <c r="A149"/>
  <c r="Q148"/>
  <c r="P148"/>
  <c r="O148"/>
  <c r="N148"/>
  <c r="M148"/>
  <c r="R148" s="1"/>
  <c r="L148"/>
  <c r="K148"/>
  <c r="H148"/>
  <c r="G148"/>
  <c r="F148"/>
  <c r="E148"/>
  <c r="D148"/>
  <c r="I148" s="1"/>
  <c r="C148"/>
  <c r="B148"/>
  <c r="A148"/>
  <c r="Q147"/>
  <c r="P147"/>
  <c r="O147"/>
  <c r="N147"/>
  <c r="R147" s="1"/>
  <c r="M147"/>
  <c r="L147"/>
  <c r="K147"/>
  <c r="I147"/>
  <c r="H147"/>
  <c r="G147"/>
  <c r="F147"/>
  <c r="E147"/>
  <c r="D147"/>
  <c r="C147"/>
  <c r="B147"/>
  <c r="A147"/>
  <c r="Q146"/>
  <c r="P146"/>
  <c r="O146"/>
  <c r="N146"/>
  <c r="M146"/>
  <c r="R146" s="1"/>
  <c r="L146"/>
  <c r="K146"/>
  <c r="H146"/>
  <c r="G146"/>
  <c r="F146"/>
  <c r="E146"/>
  <c r="D146"/>
  <c r="I146" s="1"/>
  <c r="C146"/>
  <c r="B146"/>
  <c r="A146"/>
  <c r="Q145"/>
  <c r="P145"/>
  <c r="O145"/>
  <c r="N145"/>
  <c r="M145"/>
  <c r="R145" s="1"/>
  <c r="L145"/>
  <c r="K145"/>
  <c r="H145"/>
  <c r="G145"/>
  <c r="F145"/>
  <c r="E145"/>
  <c r="D145"/>
  <c r="I145" s="1"/>
  <c r="C145"/>
  <c r="B145"/>
  <c r="A145"/>
  <c r="Q144"/>
  <c r="P144"/>
  <c r="O144"/>
  <c r="N144"/>
  <c r="M144"/>
  <c r="R144" s="1"/>
  <c r="L144"/>
  <c r="K144"/>
  <c r="H144"/>
  <c r="G144"/>
  <c r="F144"/>
  <c r="E144"/>
  <c r="D144"/>
  <c r="I144" s="1"/>
  <c r="C144"/>
  <c r="B144"/>
  <c r="A144"/>
  <c r="Q143"/>
  <c r="P143"/>
  <c r="O143"/>
  <c r="N143"/>
  <c r="R143" s="1"/>
  <c r="M143"/>
  <c r="L143"/>
  <c r="K143"/>
  <c r="H143"/>
  <c r="G143"/>
  <c r="F143"/>
  <c r="E143"/>
  <c r="I143" s="1"/>
  <c r="D143"/>
  <c r="C143"/>
  <c r="B143"/>
  <c r="A143"/>
  <c r="Q142"/>
  <c r="P142"/>
  <c r="O142"/>
  <c r="N142"/>
  <c r="M142"/>
  <c r="R142" s="1"/>
  <c r="L142"/>
  <c r="K142"/>
  <c r="H142"/>
  <c r="G142"/>
  <c r="F142"/>
  <c r="E142"/>
  <c r="D142"/>
  <c r="I142" s="1"/>
  <c r="C142"/>
  <c r="B142"/>
  <c r="A142"/>
  <c r="Q141"/>
  <c r="P141"/>
  <c r="O141"/>
  <c r="N141"/>
  <c r="M141"/>
  <c r="R141" s="1"/>
  <c r="L141"/>
  <c r="K141"/>
  <c r="H141"/>
  <c r="G141"/>
  <c r="F141"/>
  <c r="E141"/>
  <c r="D141"/>
  <c r="I141" s="1"/>
  <c r="C141"/>
  <c r="B141"/>
  <c r="A141"/>
  <c r="Q140"/>
  <c r="P140"/>
  <c r="O140"/>
  <c r="N140"/>
  <c r="M140"/>
  <c r="R140" s="1"/>
  <c r="L140"/>
  <c r="K140"/>
  <c r="H140"/>
  <c r="G140"/>
  <c r="F140"/>
  <c r="E140"/>
  <c r="D140"/>
  <c r="I140" s="1"/>
  <c r="C140"/>
  <c r="B140"/>
  <c r="A140"/>
  <c r="Q139"/>
  <c r="P139"/>
  <c r="O139"/>
  <c r="N139"/>
  <c r="R139" s="1"/>
  <c r="M139"/>
  <c r="L139"/>
  <c r="K139"/>
  <c r="I139"/>
  <c r="H139"/>
  <c r="G139"/>
  <c r="F139"/>
  <c r="E139"/>
  <c r="D139"/>
  <c r="C139"/>
  <c r="B139"/>
  <c r="A139"/>
  <c r="Q138"/>
  <c r="P138"/>
  <c r="O138"/>
  <c r="N138"/>
  <c r="M138"/>
  <c r="R138" s="1"/>
  <c r="L138"/>
  <c r="K138"/>
  <c r="H138"/>
  <c r="G138"/>
  <c r="F138"/>
  <c r="E138"/>
  <c r="D138"/>
  <c r="I138" s="1"/>
  <c r="C138"/>
  <c r="B138"/>
  <c r="A138"/>
  <c r="Q137"/>
  <c r="P137"/>
  <c r="O137"/>
  <c r="N137"/>
  <c r="M137"/>
  <c r="R137" s="1"/>
  <c r="L137"/>
  <c r="K137"/>
  <c r="H137"/>
  <c r="G137"/>
  <c r="F137"/>
  <c r="E137"/>
  <c r="D137"/>
  <c r="I137" s="1"/>
  <c r="C137"/>
  <c r="B137"/>
  <c r="A137"/>
  <c r="Q136"/>
  <c r="P136"/>
  <c r="O136"/>
  <c r="N136"/>
  <c r="M136"/>
  <c r="R136" s="1"/>
  <c r="L136"/>
  <c r="K136"/>
  <c r="H136"/>
  <c r="G136"/>
  <c r="F136"/>
  <c r="E136"/>
  <c r="D136"/>
  <c r="I136" s="1"/>
  <c r="C136"/>
  <c r="B136"/>
  <c r="A136"/>
  <c r="Q135"/>
  <c r="P135"/>
  <c r="O135"/>
  <c r="N135"/>
  <c r="R135" s="1"/>
  <c r="M135"/>
  <c r="L135"/>
  <c r="K135"/>
  <c r="I135"/>
  <c r="H135"/>
  <c r="G135"/>
  <c r="F135"/>
  <c r="E135"/>
  <c r="D135"/>
  <c r="C135"/>
  <c r="B135"/>
  <c r="A135"/>
  <c r="Q134"/>
  <c r="P134"/>
  <c r="O134"/>
  <c r="N134"/>
  <c r="M134"/>
  <c r="R134" s="1"/>
  <c r="L134"/>
  <c r="K134"/>
  <c r="H134"/>
  <c r="G134"/>
  <c r="F134"/>
  <c r="E134"/>
  <c r="D134"/>
  <c r="I134" s="1"/>
  <c r="C134"/>
  <c r="B134"/>
  <c r="A134"/>
  <c r="Q133"/>
  <c r="P133"/>
  <c r="O133"/>
  <c r="N133"/>
  <c r="M133"/>
  <c r="R133" s="1"/>
  <c r="L133"/>
  <c r="K133"/>
  <c r="H133"/>
  <c r="G133"/>
  <c r="F133"/>
  <c r="E133"/>
  <c r="D133"/>
  <c r="I133" s="1"/>
  <c r="C133"/>
  <c r="B133"/>
  <c r="A133"/>
  <c r="Q132"/>
  <c r="P132"/>
  <c r="O132"/>
  <c r="N132"/>
  <c r="M132"/>
  <c r="R132" s="1"/>
  <c r="L132"/>
  <c r="K132"/>
  <c r="H132"/>
  <c r="G132"/>
  <c r="F132"/>
  <c r="E132"/>
  <c r="D132"/>
  <c r="I132" s="1"/>
  <c r="C132"/>
  <c r="B132"/>
  <c r="A132"/>
  <c r="Q131"/>
  <c r="P131"/>
  <c r="O131"/>
  <c r="N131"/>
  <c r="R131" s="1"/>
  <c r="M131"/>
  <c r="L131"/>
  <c r="K131"/>
  <c r="I131"/>
  <c r="H131"/>
  <c r="G131"/>
  <c r="F131"/>
  <c r="E131"/>
  <c r="D131"/>
  <c r="C131"/>
  <c r="B131"/>
  <c r="A131"/>
  <c r="Q130"/>
  <c r="P130"/>
  <c r="O130"/>
  <c r="N130"/>
  <c r="M130"/>
  <c r="R130" s="1"/>
  <c r="L130"/>
  <c r="K130"/>
  <c r="H130"/>
  <c r="G130"/>
  <c r="F130"/>
  <c r="E130"/>
  <c r="D130"/>
  <c r="I130" s="1"/>
  <c r="C130"/>
  <c r="B130"/>
  <c r="A130"/>
  <c r="Q129"/>
  <c r="P129"/>
  <c r="O129"/>
  <c r="N129"/>
  <c r="M129"/>
  <c r="R129" s="1"/>
  <c r="L129"/>
  <c r="K129"/>
  <c r="H129"/>
  <c r="G129"/>
  <c r="F129"/>
  <c r="E129"/>
  <c r="D129"/>
  <c r="I129" s="1"/>
  <c r="C129"/>
  <c r="B129"/>
  <c r="A129"/>
  <c r="Q128"/>
  <c r="P128"/>
  <c r="O128"/>
  <c r="N128"/>
  <c r="M128"/>
  <c r="R128" s="1"/>
  <c r="L128"/>
  <c r="K128"/>
  <c r="H128"/>
  <c r="G128"/>
  <c r="F128"/>
  <c r="E128"/>
  <c r="D128"/>
  <c r="I128" s="1"/>
  <c r="C128"/>
  <c r="B128"/>
  <c r="A128"/>
  <c r="Q127"/>
  <c r="P127"/>
  <c r="O127"/>
  <c r="N127"/>
  <c r="R127" s="1"/>
  <c r="M127"/>
  <c r="L127"/>
  <c r="K127"/>
  <c r="H127"/>
  <c r="G127"/>
  <c r="F127"/>
  <c r="E127"/>
  <c r="I127" s="1"/>
  <c r="D127"/>
  <c r="C127"/>
  <c r="B127"/>
  <c r="A127"/>
  <c r="Q126"/>
  <c r="P126"/>
  <c r="O126"/>
  <c r="N126"/>
  <c r="M126"/>
  <c r="R126" s="1"/>
  <c r="L126"/>
  <c r="K126"/>
  <c r="H126"/>
  <c r="G126"/>
  <c r="F126"/>
  <c r="E126"/>
  <c r="D126"/>
  <c r="I126" s="1"/>
  <c r="C126"/>
  <c r="B126"/>
  <c r="A126"/>
  <c r="Q125"/>
  <c r="P125"/>
  <c r="O125"/>
  <c r="N125"/>
  <c r="M125"/>
  <c r="R125" s="1"/>
  <c r="L125"/>
  <c r="K125"/>
  <c r="H125"/>
  <c r="G125"/>
  <c r="F125"/>
  <c r="E125"/>
  <c r="D125"/>
  <c r="I125" s="1"/>
  <c r="C125"/>
  <c r="B125"/>
  <c r="A125"/>
  <c r="Q124"/>
  <c r="P124"/>
  <c r="O124"/>
  <c r="N124"/>
  <c r="M124"/>
  <c r="R124" s="1"/>
  <c r="L124"/>
  <c r="K124"/>
  <c r="H124"/>
  <c r="G124"/>
  <c r="F124"/>
  <c r="E124"/>
  <c r="D124"/>
  <c r="I124" s="1"/>
  <c r="C124"/>
  <c r="B124"/>
  <c r="A124"/>
  <c r="Q123"/>
  <c r="P123"/>
  <c r="O123"/>
  <c r="N123"/>
  <c r="R123" s="1"/>
  <c r="M123"/>
  <c r="L123"/>
  <c r="K123"/>
  <c r="H123"/>
  <c r="G123"/>
  <c r="F123"/>
  <c r="E123"/>
  <c r="I123" s="1"/>
  <c r="D123"/>
  <c r="C123"/>
  <c r="B123"/>
  <c r="A123"/>
  <c r="Q122"/>
  <c r="P122"/>
  <c r="O122"/>
  <c r="N122"/>
  <c r="M122"/>
  <c r="R122" s="1"/>
  <c r="L122"/>
  <c r="K122"/>
  <c r="H122"/>
  <c r="G122"/>
  <c r="F122"/>
  <c r="E122"/>
  <c r="D122"/>
  <c r="I122" s="1"/>
  <c r="C122"/>
  <c r="B122"/>
  <c r="A122"/>
  <c r="Q121"/>
  <c r="P121"/>
  <c r="O121"/>
  <c r="N121"/>
  <c r="M121"/>
  <c r="R121" s="1"/>
  <c r="L121"/>
  <c r="K121"/>
  <c r="H121"/>
  <c r="G121"/>
  <c r="F121"/>
  <c r="E121"/>
  <c r="D121"/>
  <c r="I121" s="1"/>
  <c r="C121"/>
  <c r="B121"/>
  <c r="A121"/>
  <c r="Q120"/>
  <c r="P120"/>
  <c r="O120"/>
  <c r="N120"/>
  <c r="M120"/>
  <c r="R120" s="1"/>
  <c r="L120"/>
  <c r="K120"/>
  <c r="H120"/>
  <c r="G120"/>
  <c r="F120"/>
  <c r="E120"/>
  <c r="D120"/>
  <c r="I120" s="1"/>
  <c r="C120"/>
  <c r="B120"/>
  <c r="A120"/>
  <c r="Q119"/>
  <c r="P119"/>
  <c r="O119"/>
  <c r="N119"/>
  <c r="R119" s="1"/>
  <c r="M119"/>
  <c r="L119"/>
  <c r="K119"/>
  <c r="H119"/>
  <c r="G119"/>
  <c r="F119"/>
  <c r="E119"/>
  <c r="I119" s="1"/>
  <c r="D119"/>
  <c r="C119"/>
  <c r="B119"/>
  <c r="A119"/>
  <c r="Q118"/>
  <c r="P118"/>
  <c r="O118"/>
  <c r="N118"/>
  <c r="M118"/>
  <c r="R118" s="1"/>
  <c r="L118"/>
  <c r="K118"/>
  <c r="H118"/>
  <c r="G118"/>
  <c r="F118"/>
  <c r="E118"/>
  <c r="D118"/>
  <c r="I118" s="1"/>
  <c r="C118"/>
  <c r="B118"/>
  <c r="A118"/>
  <c r="Q117"/>
  <c r="P117"/>
  <c r="O117"/>
  <c r="N117"/>
  <c r="M117"/>
  <c r="R117" s="1"/>
  <c r="L117"/>
  <c r="K117"/>
  <c r="H117"/>
  <c r="G117"/>
  <c r="F117"/>
  <c r="E117"/>
  <c r="D117"/>
  <c r="I117" s="1"/>
  <c r="C117"/>
  <c r="B117"/>
  <c r="A117"/>
  <c r="Q116"/>
  <c r="P116"/>
  <c r="O116"/>
  <c r="N116"/>
  <c r="M116"/>
  <c r="R116" s="1"/>
  <c r="L116"/>
  <c r="K116"/>
  <c r="H116"/>
  <c r="G116"/>
  <c r="F116"/>
  <c r="E116"/>
  <c r="D116"/>
  <c r="I116" s="1"/>
  <c r="C116"/>
  <c r="B116"/>
  <c r="A116"/>
  <c r="Q115"/>
  <c r="P115"/>
  <c r="O115"/>
  <c r="N115"/>
  <c r="R115" s="1"/>
  <c r="M115"/>
  <c r="L115"/>
  <c r="K115"/>
  <c r="H115"/>
  <c r="G115"/>
  <c r="F115"/>
  <c r="E115"/>
  <c r="I115" s="1"/>
  <c r="D115"/>
  <c r="C115"/>
  <c r="B115"/>
  <c r="A115"/>
  <c r="Q114"/>
  <c r="P114"/>
  <c r="O114"/>
  <c r="N114"/>
  <c r="M114"/>
  <c r="R114" s="1"/>
  <c r="L114"/>
  <c r="K114"/>
  <c r="H114"/>
  <c r="G114"/>
  <c r="F114"/>
  <c r="E114"/>
  <c r="D114"/>
  <c r="I114" s="1"/>
  <c r="C114"/>
  <c r="B114"/>
  <c r="A114"/>
  <c r="Q113"/>
  <c r="P113"/>
  <c r="O113"/>
  <c r="N113"/>
  <c r="M113"/>
  <c r="R113" s="1"/>
  <c r="L113"/>
  <c r="K113"/>
  <c r="H113"/>
  <c r="G113"/>
  <c r="F113"/>
  <c r="E113"/>
  <c r="D113"/>
  <c r="I113" s="1"/>
  <c r="C113"/>
  <c r="B113"/>
  <c r="A113"/>
  <c r="Q112"/>
  <c r="P112"/>
  <c r="O112"/>
  <c r="N112"/>
  <c r="M112"/>
  <c r="R112" s="1"/>
  <c r="L112"/>
  <c r="K112"/>
  <c r="H112"/>
  <c r="G112"/>
  <c r="F112"/>
  <c r="E112"/>
  <c r="D112"/>
  <c r="I112" s="1"/>
  <c r="C112"/>
  <c r="B112"/>
  <c r="A112"/>
  <c r="Q111"/>
  <c r="P111"/>
  <c r="O111"/>
  <c r="N111"/>
  <c r="R111" s="1"/>
  <c r="M111"/>
  <c r="L111"/>
  <c r="K111"/>
  <c r="I111"/>
  <c r="H111"/>
  <c r="G111"/>
  <c r="F111"/>
  <c r="E111"/>
  <c r="D111"/>
  <c r="C111"/>
  <c r="B111"/>
  <c r="A111"/>
  <c r="Q110"/>
  <c r="P110"/>
  <c r="O110"/>
  <c r="N110"/>
  <c r="M110"/>
  <c r="R110" s="1"/>
  <c r="L110"/>
  <c r="K110"/>
  <c r="H110"/>
  <c r="G110"/>
  <c r="F110"/>
  <c r="E110"/>
  <c r="D110"/>
  <c r="I110" s="1"/>
  <c r="C110"/>
  <c r="B110"/>
  <c r="A110"/>
  <c r="Q109"/>
  <c r="P109"/>
  <c r="O109"/>
  <c r="N109"/>
  <c r="M109"/>
  <c r="R109" s="1"/>
  <c r="L109"/>
  <c r="K109"/>
  <c r="H109"/>
  <c r="G109"/>
  <c r="F109"/>
  <c r="E109"/>
  <c r="D109"/>
  <c r="I109" s="1"/>
  <c r="C109"/>
  <c r="B109"/>
  <c r="A109"/>
  <c r="Q108"/>
  <c r="P108"/>
  <c r="O108"/>
  <c r="N108"/>
  <c r="M108"/>
  <c r="R108" s="1"/>
  <c r="L108"/>
  <c r="K108"/>
  <c r="H108"/>
  <c r="G108"/>
  <c r="F108"/>
  <c r="E108"/>
  <c r="D108"/>
  <c r="I108" s="1"/>
  <c r="C108"/>
  <c r="B108"/>
  <c r="A108"/>
  <c r="Q107"/>
  <c r="P107"/>
  <c r="O107"/>
  <c r="N107"/>
  <c r="R107" s="1"/>
  <c r="M107"/>
  <c r="L107"/>
  <c r="K107"/>
  <c r="H107"/>
  <c r="G107"/>
  <c r="F107"/>
  <c r="E107"/>
  <c r="I107" s="1"/>
  <c r="D107"/>
  <c r="C107"/>
  <c r="B107"/>
  <c r="A107"/>
  <c r="Q106"/>
  <c r="P106"/>
  <c r="O106"/>
  <c r="N106"/>
  <c r="M106"/>
  <c r="R106" s="1"/>
  <c r="L106"/>
  <c r="K106"/>
  <c r="H106"/>
  <c r="G106"/>
  <c r="F106"/>
  <c r="E106"/>
  <c r="D106"/>
  <c r="I106" s="1"/>
  <c r="C106"/>
  <c r="B106"/>
  <c r="A106"/>
  <c r="Q105"/>
  <c r="P105"/>
  <c r="O105"/>
  <c r="N105"/>
  <c r="M105"/>
  <c r="R105" s="1"/>
  <c r="L105"/>
  <c r="K105"/>
  <c r="H105"/>
  <c r="G105"/>
  <c r="F105"/>
  <c r="E105"/>
  <c r="D105"/>
  <c r="I105" s="1"/>
  <c r="C105"/>
  <c r="B105"/>
  <c r="A105"/>
  <c r="Q104"/>
  <c r="P104"/>
  <c r="O104"/>
  <c r="N104"/>
  <c r="M104"/>
  <c r="R104" s="1"/>
  <c r="L104"/>
  <c r="K104"/>
  <c r="H104"/>
  <c r="G104"/>
  <c r="F104"/>
  <c r="E104"/>
  <c r="D104"/>
  <c r="I104" s="1"/>
  <c r="C104"/>
  <c r="B104"/>
  <c r="A104"/>
  <c r="Q103"/>
  <c r="P103"/>
  <c r="O103"/>
  <c r="N103"/>
  <c r="R103" s="1"/>
  <c r="M103"/>
  <c r="L103"/>
  <c r="K103"/>
  <c r="H103"/>
  <c r="G103"/>
  <c r="F103"/>
  <c r="E103"/>
  <c r="I103" s="1"/>
  <c r="D103"/>
  <c r="C103"/>
  <c r="B103"/>
  <c r="A103"/>
  <c r="Q102"/>
  <c r="P102"/>
  <c r="O102"/>
  <c r="N102"/>
  <c r="M102"/>
  <c r="R102" s="1"/>
  <c r="L102"/>
  <c r="K102"/>
  <c r="H102"/>
  <c r="G102"/>
  <c r="F102"/>
  <c r="E102"/>
  <c r="D102"/>
  <c r="I102" s="1"/>
  <c r="C102"/>
  <c r="B102"/>
  <c r="A102"/>
  <c r="Q101"/>
  <c r="P101"/>
  <c r="O101"/>
  <c r="N101"/>
  <c r="M101"/>
  <c r="R101" s="1"/>
  <c r="L101"/>
  <c r="K101"/>
  <c r="H101"/>
  <c r="G101"/>
  <c r="F101"/>
  <c r="E101"/>
  <c r="D101"/>
  <c r="I101" s="1"/>
  <c r="C101"/>
  <c r="B101"/>
  <c r="A101"/>
  <c r="Q100"/>
  <c r="P100"/>
  <c r="O100"/>
  <c r="N100"/>
  <c r="M100"/>
  <c r="R100" s="1"/>
  <c r="L100"/>
  <c r="K100"/>
  <c r="H100"/>
  <c r="G100"/>
  <c r="F100"/>
  <c r="E100"/>
  <c r="D100"/>
  <c r="I100" s="1"/>
  <c r="C100"/>
  <c r="B100"/>
  <c r="A100"/>
  <c r="Q99"/>
  <c r="P99"/>
  <c r="O99"/>
  <c r="N99"/>
  <c r="R99" s="1"/>
  <c r="M99"/>
  <c r="L99"/>
  <c r="K99"/>
  <c r="H99"/>
  <c r="G99"/>
  <c r="F99"/>
  <c r="E99"/>
  <c r="I99" s="1"/>
  <c r="D99"/>
  <c r="C99"/>
  <c r="B99"/>
  <c r="A99"/>
  <c r="Q98"/>
  <c r="P98"/>
  <c r="O98"/>
  <c r="N98"/>
  <c r="M98"/>
  <c r="R98" s="1"/>
  <c r="L98"/>
  <c r="K98"/>
  <c r="H98"/>
  <c r="G98"/>
  <c r="F98"/>
  <c r="E98"/>
  <c r="D98"/>
  <c r="I98" s="1"/>
  <c r="C98"/>
  <c r="B98"/>
  <c r="A98"/>
  <c r="Q97"/>
  <c r="P97"/>
  <c r="O97"/>
  <c r="N97"/>
  <c r="M97"/>
  <c r="R97" s="1"/>
  <c r="L97"/>
  <c r="K97"/>
  <c r="H97"/>
  <c r="G97"/>
  <c r="F97"/>
  <c r="E97"/>
  <c r="D97"/>
  <c r="I97" s="1"/>
  <c r="C97"/>
  <c r="B97"/>
  <c r="A97"/>
  <c r="Q96"/>
  <c r="P96"/>
  <c r="O96"/>
  <c r="N96"/>
  <c r="M96"/>
  <c r="R96" s="1"/>
  <c r="L96"/>
  <c r="K96"/>
  <c r="H96"/>
  <c r="G96"/>
  <c r="F96"/>
  <c r="E96"/>
  <c r="D96"/>
  <c r="I96" s="1"/>
  <c r="C96"/>
  <c r="B96"/>
  <c r="A96"/>
  <c r="Q95"/>
  <c r="P95"/>
  <c r="O95"/>
  <c r="N95"/>
  <c r="R95" s="1"/>
  <c r="M95"/>
  <c r="L95"/>
  <c r="K95"/>
  <c r="I95"/>
  <c r="H95"/>
  <c r="G95"/>
  <c r="F95"/>
  <c r="E95"/>
  <c r="D95"/>
  <c r="C95"/>
  <c r="B95"/>
  <c r="A95"/>
  <c r="Q94"/>
  <c r="P94"/>
  <c r="O94"/>
  <c r="N94"/>
  <c r="M94"/>
  <c r="R94" s="1"/>
  <c r="L94"/>
  <c r="K94"/>
  <c r="H94"/>
  <c r="G94"/>
  <c r="F94"/>
  <c r="E94"/>
  <c r="D94"/>
  <c r="I94" s="1"/>
  <c r="C94"/>
  <c r="B94"/>
  <c r="A94"/>
  <c r="Q93"/>
  <c r="P93"/>
  <c r="O93"/>
  <c r="N93"/>
  <c r="M93"/>
  <c r="R93" s="1"/>
  <c r="L93"/>
  <c r="K93"/>
  <c r="H93"/>
  <c r="G93"/>
  <c r="F93"/>
  <c r="E93"/>
  <c r="D93"/>
  <c r="I93" s="1"/>
  <c r="C93"/>
  <c r="B93"/>
  <c r="A93"/>
  <c r="Q92"/>
  <c r="P92"/>
  <c r="O92"/>
  <c r="N92"/>
  <c r="M92"/>
  <c r="R92" s="1"/>
  <c r="L92"/>
  <c r="K92"/>
  <c r="H92"/>
  <c r="G92"/>
  <c r="F92"/>
  <c r="E92"/>
  <c r="D92"/>
  <c r="I92" s="1"/>
  <c r="C92"/>
  <c r="B92"/>
  <c r="A92"/>
  <c r="Q91"/>
  <c r="P91"/>
  <c r="O91"/>
  <c r="N91"/>
  <c r="R91" s="1"/>
  <c r="M91"/>
  <c r="L91"/>
  <c r="K91"/>
  <c r="I91"/>
  <c r="H91"/>
  <c r="G91"/>
  <c r="F91"/>
  <c r="E91"/>
  <c r="D91"/>
  <c r="C91"/>
  <c r="B91"/>
  <c r="A91"/>
  <c r="Q90"/>
  <c r="P90"/>
  <c r="O90"/>
  <c r="N90"/>
  <c r="M90"/>
  <c r="R90" s="1"/>
  <c r="L90"/>
  <c r="K90"/>
  <c r="H90"/>
  <c r="G90"/>
  <c r="F90"/>
  <c r="E90"/>
  <c r="D90"/>
  <c r="I90" s="1"/>
  <c r="C90"/>
  <c r="B90"/>
  <c r="A90"/>
  <c r="Q89"/>
  <c r="P89"/>
  <c r="O89"/>
  <c r="N89"/>
  <c r="M89"/>
  <c r="R89" s="1"/>
  <c r="L89"/>
  <c r="K89"/>
  <c r="H89"/>
  <c r="G89"/>
  <c r="F89"/>
  <c r="E89"/>
  <c r="D89"/>
  <c r="I89" s="1"/>
  <c r="C89"/>
  <c r="B89"/>
  <c r="A89"/>
  <c r="Q88"/>
  <c r="P88"/>
  <c r="O88"/>
  <c r="N88"/>
  <c r="M88"/>
  <c r="R88" s="1"/>
  <c r="L88"/>
  <c r="K88"/>
  <c r="H88"/>
  <c r="G88"/>
  <c r="F88"/>
  <c r="E88"/>
  <c r="D88"/>
  <c r="I88" s="1"/>
  <c r="C88"/>
  <c r="B88"/>
  <c r="A88"/>
  <c r="Q87"/>
  <c r="P87"/>
  <c r="O87"/>
  <c r="N87"/>
  <c r="R87" s="1"/>
  <c r="M87"/>
  <c r="L87"/>
  <c r="K87"/>
  <c r="I87"/>
  <c r="H87"/>
  <c r="G87"/>
  <c r="F87"/>
  <c r="E87"/>
  <c r="D87"/>
  <c r="C87"/>
  <c r="B87"/>
  <c r="A87"/>
  <c r="Q86"/>
  <c r="P86"/>
  <c r="O86"/>
  <c r="N86"/>
  <c r="M86"/>
  <c r="R86" s="1"/>
  <c r="L86"/>
  <c r="K86"/>
  <c r="H86"/>
  <c r="G86"/>
  <c r="F86"/>
  <c r="E86"/>
  <c r="D86"/>
  <c r="I86" s="1"/>
  <c r="C86"/>
  <c r="B86"/>
  <c r="A86"/>
  <c r="Q85"/>
  <c r="P85"/>
  <c r="O85"/>
  <c r="N85"/>
  <c r="M85"/>
  <c r="R85" s="1"/>
  <c r="L85"/>
  <c r="K85"/>
  <c r="H85"/>
  <c r="G85"/>
  <c r="F85"/>
  <c r="E85"/>
  <c r="D85"/>
  <c r="I85" s="1"/>
  <c r="C85"/>
  <c r="B85"/>
  <c r="A85"/>
  <c r="Q84"/>
  <c r="P84"/>
  <c r="O84"/>
  <c r="N84"/>
  <c r="M84"/>
  <c r="R84" s="1"/>
  <c r="L84"/>
  <c r="K84"/>
  <c r="H84"/>
  <c r="G84"/>
  <c r="F84"/>
  <c r="E84"/>
  <c r="D84"/>
  <c r="I84" s="1"/>
  <c r="C84"/>
  <c r="B84"/>
  <c r="A84"/>
  <c r="Q83"/>
  <c r="P83"/>
  <c r="O83"/>
  <c r="N83"/>
  <c r="R83" s="1"/>
  <c r="M83"/>
  <c r="L83"/>
  <c r="K83"/>
  <c r="H83"/>
  <c r="G83"/>
  <c r="F83"/>
  <c r="E83"/>
  <c r="I83" s="1"/>
  <c r="D83"/>
  <c r="C83"/>
  <c r="B83"/>
  <c r="A83"/>
  <c r="Q82"/>
  <c r="P82"/>
  <c r="O82"/>
  <c r="N82"/>
  <c r="M82"/>
  <c r="R82" s="1"/>
  <c r="L82"/>
  <c r="K82"/>
  <c r="H82"/>
  <c r="G82"/>
  <c r="F82"/>
  <c r="E82"/>
  <c r="D82"/>
  <c r="I82" s="1"/>
  <c r="C82"/>
  <c r="B82"/>
  <c r="A82"/>
  <c r="Q81"/>
  <c r="P81"/>
  <c r="O81"/>
  <c r="N81"/>
  <c r="M81"/>
  <c r="R81" s="1"/>
  <c r="L81"/>
  <c r="K81"/>
  <c r="H81"/>
  <c r="G81"/>
  <c r="F81"/>
  <c r="E81"/>
  <c r="D81"/>
  <c r="I81" s="1"/>
  <c r="C81"/>
  <c r="B81"/>
  <c r="A81"/>
  <c r="Q80"/>
  <c r="P80"/>
  <c r="O80"/>
  <c r="N80"/>
  <c r="M80"/>
  <c r="R80" s="1"/>
  <c r="L80"/>
  <c r="K80"/>
  <c r="H80"/>
  <c r="G80"/>
  <c r="F80"/>
  <c r="E80"/>
  <c r="D80"/>
  <c r="I80" s="1"/>
  <c r="C80"/>
  <c r="B80"/>
  <c r="A80"/>
  <c r="Q79"/>
  <c r="P79"/>
  <c r="O79"/>
  <c r="N79"/>
  <c r="R79" s="1"/>
  <c r="M79"/>
  <c r="L79"/>
  <c r="K79"/>
  <c r="H79"/>
  <c r="G79"/>
  <c r="F79"/>
  <c r="E79"/>
  <c r="I79" s="1"/>
  <c r="D79"/>
  <c r="C79"/>
  <c r="B79"/>
  <c r="A79"/>
  <c r="Q78"/>
  <c r="P78"/>
  <c r="O78"/>
  <c r="N78"/>
  <c r="M78"/>
  <c r="R78" s="1"/>
  <c r="L78"/>
  <c r="K78"/>
  <c r="H78"/>
  <c r="G78"/>
  <c r="F78"/>
  <c r="E78"/>
  <c r="D78"/>
  <c r="I78" s="1"/>
  <c r="C78"/>
  <c r="B78"/>
  <c r="A78"/>
  <c r="Q77"/>
  <c r="P77"/>
  <c r="O77"/>
  <c r="N77"/>
  <c r="M77"/>
  <c r="R77" s="1"/>
  <c r="L77"/>
  <c r="K77"/>
  <c r="H77"/>
  <c r="G77"/>
  <c r="F77"/>
  <c r="E77"/>
  <c r="D77"/>
  <c r="I77" s="1"/>
  <c r="C77"/>
  <c r="B77"/>
  <c r="A77"/>
  <c r="Q76"/>
  <c r="P76"/>
  <c r="O76"/>
  <c r="N76"/>
  <c r="M76"/>
  <c r="R76" s="1"/>
  <c r="L76"/>
  <c r="K76"/>
  <c r="H76"/>
  <c r="G76"/>
  <c r="F76"/>
  <c r="E76"/>
  <c r="D76"/>
  <c r="I76" s="1"/>
  <c r="C76"/>
  <c r="B76"/>
  <c r="A76"/>
  <c r="Q75"/>
  <c r="P75"/>
  <c r="O75"/>
  <c r="N75"/>
  <c r="R75" s="1"/>
  <c r="M75"/>
  <c r="L75"/>
  <c r="K75"/>
  <c r="I75"/>
  <c r="H75"/>
  <c r="G75"/>
  <c r="F75"/>
  <c r="E75"/>
  <c r="D75"/>
  <c r="C75"/>
  <c r="B75"/>
  <c r="A75"/>
  <c r="Q74"/>
  <c r="P74"/>
  <c r="O74"/>
  <c r="N74"/>
  <c r="M74"/>
  <c r="R74" s="1"/>
  <c r="L74"/>
  <c r="K74"/>
  <c r="H74"/>
  <c r="G74"/>
  <c r="F74"/>
  <c r="E74"/>
  <c r="D74"/>
  <c r="I74" s="1"/>
  <c r="C74"/>
  <c r="B74"/>
  <c r="A74"/>
  <c r="Q73"/>
  <c r="P73"/>
  <c r="O73"/>
  <c r="N73"/>
  <c r="M73"/>
  <c r="R73" s="1"/>
  <c r="L73"/>
  <c r="K73"/>
  <c r="H73"/>
  <c r="G73"/>
  <c r="F73"/>
  <c r="E73"/>
  <c r="D73"/>
  <c r="I73" s="1"/>
  <c r="C73"/>
  <c r="B73"/>
  <c r="A73"/>
  <c r="Q72"/>
  <c r="P72"/>
  <c r="O72"/>
  <c r="N72"/>
  <c r="M72"/>
  <c r="R72" s="1"/>
  <c r="L72"/>
  <c r="K72"/>
  <c r="H72"/>
  <c r="G72"/>
  <c r="F72"/>
  <c r="E72"/>
  <c r="D72"/>
  <c r="I72" s="1"/>
  <c r="C72"/>
  <c r="B72"/>
  <c r="A72"/>
  <c r="Q71"/>
  <c r="P71"/>
  <c r="O71"/>
  <c r="N71"/>
  <c r="R71" s="1"/>
  <c r="M71"/>
  <c r="L71"/>
  <c r="K71"/>
  <c r="I71"/>
  <c r="H71"/>
  <c r="G71"/>
  <c r="F71"/>
  <c r="E71"/>
  <c r="D71"/>
  <c r="C71"/>
  <c r="B71"/>
  <c r="A71"/>
  <c r="Q70"/>
  <c r="P70"/>
  <c r="O70"/>
  <c r="N70"/>
  <c r="M70"/>
  <c r="R70" s="1"/>
  <c r="L70"/>
  <c r="K70"/>
  <c r="H70"/>
  <c r="G70"/>
  <c r="F70"/>
  <c r="E70"/>
  <c r="D70"/>
  <c r="I70" s="1"/>
  <c r="C70"/>
  <c r="B70"/>
  <c r="A70"/>
  <c r="Q69"/>
  <c r="P69"/>
  <c r="O69"/>
  <c r="N69"/>
  <c r="M69"/>
  <c r="R69" s="1"/>
  <c r="L69"/>
  <c r="K69"/>
  <c r="H69"/>
  <c r="G69"/>
  <c r="F69"/>
  <c r="E69"/>
  <c r="D69"/>
  <c r="I69" s="1"/>
  <c r="C69"/>
  <c r="B69"/>
  <c r="A69"/>
  <c r="Q68"/>
  <c r="P68"/>
  <c r="O68"/>
  <c r="N68"/>
  <c r="M68"/>
  <c r="R68" s="1"/>
  <c r="L68"/>
  <c r="K68"/>
  <c r="H68"/>
  <c r="G68"/>
  <c r="F68"/>
  <c r="E68"/>
  <c r="D68"/>
  <c r="I68" s="1"/>
  <c r="C68"/>
  <c r="B68"/>
  <c r="A68"/>
  <c r="Q67"/>
  <c r="P67"/>
  <c r="O67"/>
  <c r="N67"/>
  <c r="R67" s="1"/>
  <c r="M67"/>
  <c r="L67"/>
  <c r="K67"/>
  <c r="I67"/>
  <c r="H67"/>
  <c r="G67"/>
  <c r="F67"/>
  <c r="E67"/>
  <c r="D67"/>
  <c r="C67"/>
  <c r="B67"/>
  <c r="A67"/>
  <c r="Q66"/>
  <c r="P66"/>
  <c r="O66"/>
  <c r="N66"/>
  <c r="M66"/>
  <c r="R66" s="1"/>
  <c r="L66"/>
  <c r="K66"/>
  <c r="H66"/>
  <c r="G66"/>
  <c r="F66"/>
  <c r="E66"/>
  <c r="D66"/>
  <c r="I66" s="1"/>
  <c r="C66"/>
  <c r="B66"/>
  <c r="A66"/>
  <c r="Q65"/>
  <c r="P65"/>
  <c r="O65"/>
  <c r="N65"/>
  <c r="M65"/>
  <c r="R65" s="1"/>
  <c r="L65"/>
  <c r="K65"/>
  <c r="H65"/>
  <c r="G65"/>
  <c r="F65"/>
  <c r="E65"/>
  <c r="D65"/>
  <c r="I65" s="1"/>
  <c r="C65"/>
  <c r="B65"/>
  <c r="A65"/>
  <c r="Q64"/>
  <c r="P64"/>
  <c r="O64"/>
  <c r="N64"/>
  <c r="M64"/>
  <c r="R64" s="1"/>
  <c r="L64"/>
  <c r="K64"/>
  <c r="H64"/>
  <c r="G64"/>
  <c r="F64"/>
  <c r="E64"/>
  <c r="D64"/>
  <c r="I64" s="1"/>
  <c r="C64"/>
  <c r="B64"/>
  <c r="A64"/>
  <c r="Q63"/>
  <c r="P63"/>
  <c r="O63"/>
  <c r="N63"/>
  <c r="R63" s="1"/>
  <c r="M63"/>
  <c r="L63"/>
  <c r="K63"/>
  <c r="H63"/>
  <c r="G63"/>
  <c r="F63"/>
  <c r="E63"/>
  <c r="D63"/>
  <c r="C63"/>
  <c r="B63"/>
  <c r="A63"/>
  <c r="Q62"/>
  <c r="P62"/>
  <c r="O62"/>
  <c r="N62"/>
  <c r="M62"/>
  <c r="R62" s="1"/>
  <c r="L62"/>
  <c r="K62"/>
  <c r="H62"/>
  <c r="G62"/>
  <c r="F62"/>
  <c r="E62"/>
  <c r="D62"/>
  <c r="I62" s="1"/>
  <c r="C62"/>
  <c r="B62"/>
  <c r="A62"/>
  <c r="Q61"/>
  <c r="P61"/>
  <c r="O61"/>
  <c r="N61"/>
  <c r="M61"/>
  <c r="R61" s="1"/>
  <c r="L61"/>
  <c r="K61"/>
  <c r="H61"/>
  <c r="G61"/>
  <c r="F61"/>
  <c r="E61"/>
  <c r="D61"/>
  <c r="I61" s="1"/>
  <c r="C61"/>
  <c r="B61"/>
  <c r="A61"/>
  <c r="Q60"/>
  <c r="P60"/>
  <c r="O60"/>
  <c r="N60"/>
  <c r="M60"/>
  <c r="R60" s="1"/>
  <c r="L60"/>
  <c r="K60"/>
  <c r="H60"/>
  <c r="G60"/>
  <c r="F60"/>
  <c r="E60"/>
  <c r="D60"/>
  <c r="I60" s="1"/>
  <c r="C60"/>
  <c r="B60"/>
  <c r="A60"/>
  <c r="Q59"/>
  <c r="P59"/>
  <c r="O59"/>
  <c r="N59"/>
  <c r="R59" s="1"/>
  <c r="M59"/>
  <c r="L59"/>
  <c r="K59"/>
  <c r="I59"/>
  <c r="H59"/>
  <c r="G59"/>
  <c r="F59"/>
  <c r="E59"/>
  <c r="D59"/>
  <c r="C59"/>
  <c r="B59"/>
  <c r="A59"/>
  <c r="Q58"/>
  <c r="P58"/>
  <c r="O58"/>
  <c r="N58"/>
  <c r="M58"/>
  <c r="R58" s="1"/>
  <c r="L58"/>
  <c r="K58"/>
  <c r="H58"/>
  <c r="G58"/>
  <c r="F58"/>
  <c r="E58"/>
  <c r="D58"/>
  <c r="I58" s="1"/>
  <c r="C58"/>
  <c r="B58"/>
  <c r="A58"/>
  <c r="Q57"/>
  <c r="P57"/>
  <c r="O57"/>
  <c r="N57"/>
  <c r="M57"/>
  <c r="R57" s="1"/>
  <c r="L57"/>
  <c r="K57"/>
  <c r="H57"/>
  <c r="G57"/>
  <c r="F57"/>
  <c r="E57"/>
  <c r="D57"/>
  <c r="I57" s="1"/>
  <c r="C57"/>
  <c r="B57"/>
  <c r="A57"/>
  <c r="Q56"/>
  <c r="P56"/>
  <c r="O56"/>
  <c r="N56"/>
  <c r="M56"/>
  <c r="R56" s="1"/>
  <c r="L56"/>
  <c r="K56"/>
  <c r="H56"/>
  <c r="G56"/>
  <c r="F56"/>
  <c r="E56"/>
  <c r="D56"/>
  <c r="I56" s="1"/>
  <c r="C56"/>
  <c r="B56"/>
  <c r="A56"/>
  <c r="Q55"/>
  <c r="P55"/>
  <c r="O55"/>
  <c r="N55"/>
  <c r="R55" s="1"/>
  <c r="M55"/>
  <c r="L55"/>
  <c r="K55"/>
  <c r="I55"/>
  <c r="H55"/>
  <c r="G55"/>
  <c r="F55"/>
  <c r="E55"/>
  <c r="D55"/>
  <c r="C55"/>
  <c r="B55"/>
  <c r="A55"/>
  <c r="Q54"/>
  <c r="P54"/>
  <c r="O54"/>
  <c r="N54"/>
  <c r="M54"/>
  <c r="R54" s="1"/>
  <c r="L54"/>
  <c r="K54"/>
  <c r="H54"/>
  <c r="G54"/>
  <c r="F54"/>
  <c r="E54"/>
  <c r="D54"/>
  <c r="I54" s="1"/>
  <c r="C54"/>
  <c r="B54"/>
  <c r="A54"/>
  <c r="Q53"/>
  <c r="P53"/>
  <c r="O53"/>
  <c r="N53"/>
  <c r="M53"/>
  <c r="R53" s="1"/>
  <c r="L53"/>
  <c r="K53"/>
  <c r="H53"/>
  <c r="G53"/>
  <c r="F53"/>
  <c r="E53"/>
  <c r="D53"/>
  <c r="I53" s="1"/>
  <c r="C53"/>
  <c r="B53"/>
  <c r="A53"/>
  <c r="Q52"/>
  <c r="P52"/>
  <c r="O52"/>
  <c r="N52"/>
  <c r="M52"/>
  <c r="R52" s="1"/>
  <c r="L52"/>
  <c r="K52"/>
  <c r="H52"/>
  <c r="G52"/>
  <c r="F52"/>
  <c r="E52"/>
  <c r="D52"/>
  <c r="I52" s="1"/>
  <c r="C52"/>
  <c r="B52"/>
  <c r="A52"/>
  <c r="Q51"/>
  <c r="P51"/>
  <c r="O51"/>
  <c r="N51"/>
  <c r="R51" s="1"/>
  <c r="M51"/>
  <c r="L51"/>
  <c r="K51"/>
  <c r="H51"/>
  <c r="G51"/>
  <c r="F51"/>
  <c r="E51"/>
  <c r="I51" s="1"/>
  <c r="D51"/>
  <c r="C51"/>
  <c r="B51"/>
  <c r="A51"/>
  <c r="Q50"/>
  <c r="P50"/>
  <c r="O50"/>
  <c r="N50"/>
  <c r="M50"/>
  <c r="R50" s="1"/>
  <c r="L50"/>
  <c r="K50"/>
  <c r="H50"/>
  <c r="G50"/>
  <c r="F50"/>
  <c r="E50"/>
  <c r="D50"/>
  <c r="I50" s="1"/>
  <c r="C50"/>
  <c r="B50"/>
  <c r="A50"/>
  <c r="Q49"/>
  <c r="P49"/>
  <c r="O49"/>
  <c r="N49"/>
  <c r="M49"/>
  <c r="R49" s="1"/>
  <c r="L49"/>
  <c r="K49"/>
  <c r="H49"/>
  <c r="G49"/>
  <c r="F49"/>
  <c r="E49"/>
  <c r="D49"/>
  <c r="I49" s="1"/>
  <c r="C49"/>
  <c r="B49"/>
  <c r="A49"/>
  <c r="Q48"/>
  <c r="P48"/>
  <c r="O48"/>
  <c r="N48"/>
  <c r="M48"/>
  <c r="R48" s="1"/>
  <c r="L48"/>
  <c r="K48"/>
  <c r="H48"/>
  <c r="G48"/>
  <c r="F48"/>
  <c r="E48"/>
  <c r="D48"/>
  <c r="I48" s="1"/>
  <c r="C48"/>
  <c r="B48"/>
  <c r="A48"/>
  <c r="Q47"/>
  <c r="P47"/>
  <c r="O47"/>
  <c r="N47"/>
  <c r="R47" s="1"/>
  <c r="M47"/>
  <c r="L47"/>
  <c r="K47"/>
  <c r="I47"/>
  <c r="H47"/>
  <c r="G47"/>
  <c r="F47"/>
  <c r="E47"/>
  <c r="D47"/>
  <c r="C47"/>
  <c r="B47"/>
  <c r="A47"/>
  <c r="Q46"/>
  <c r="P46"/>
  <c r="O46"/>
  <c r="N46"/>
  <c r="M46"/>
  <c r="R46" s="1"/>
  <c r="L46"/>
  <c r="K46"/>
  <c r="H46"/>
  <c r="G46"/>
  <c r="F46"/>
  <c r="E46"/>
  <c r="D46"/>
  <c r="I46" s="1"/>
  <c r="C46"/>
  <c r="B46"/>
  <c r="A46"/>
  <c r="Q45"/>
  <c r="P45"/>
  <c r="O45"/>
  <c r="N45"/>
  <c r="M45"/>
  <c r="R45" s="1"/>
  <c r="L45"/>
  <c r="K45"/>
  <c r="H45"/>
  <c r="G45"/>
  <c r="F45"/>
  <c r="E45"/>
  <c r="D45"/>
  <c r="I45" s="1"/>
  <c r="C45"/>
  <c r="B45"/>
  <c r="A45"/>
  <c r="Q44"/>
  <c r="P44"/>
  <c r="O44"/>
  <c r="N44"/>
  <c r="M44"/>
  <c r="R44" s="1"/>
  <c r="L44"/>
  <c r="K44"/>
  <c r="H44"/>
  <c r="G44"/>
  <c r="F44"/>
  <c r="E44"/>
  <c r="D44"/>
  <c r="I44" s="1"/>
  <c r="C44"/>
  <c r="B44"/>
  <c r="A44"/>
  <c r="Q43"/>
  <c r="P43"/>
  <c r="O43"/>
  <c r="N43"/>
  <c r="R43" s="1"/>
  <c r="M43"/>
  <c r="L43"/>
  <c r="K43"/>
  <c r="I43"/>
  <c r="H43"/>
  <c r="G43"/>
  <c r="F43"/>
  <c r="E43"/>
  <c r="D43"/>
  <c r="C43"/>
  <c r="B43"/>
  <c r="A43"/>
  <c r="Q42"/>
  <c r="P42"/>
  <c r="O42"/>
  <c r="N42"/>
  <c r="M42"/>
  <c r="R42" s="1"/>
  <c r="L42"/>
  <c r="K42"/>
  <c r="H42"/>
  <c r="G42"/>
  <c r="F42"/>
  <c r="E42"/>
  <c r="D42"/>
  <c r="I42" s="1"/>
  <c r="C42"/>
  <c r="B42"/>
  <c r="A42"/>
  <c r="Q41"/>
  <c r="P41"/>
  <c r="O41"/>
  <c r="N41"/>
  <c r="M41"/>
  <c r="R41" s="1"/>
  <c r="L41"/>
  <c r="K41"/>
  <c r="H41"/>
  <c r="G41"/>
  <c r="F41"/>
  <c r="E41"/>
  <c r="D41"/>
  <c r="I41" s="1"/>
  <c r="C41"/>
  <c r="B41"/>
  <c r="A41"/>
  <c r="Q40"/>
  <c r="P40"/>
  <c r="O40"/>
  <c r="N40"/>
  <c r="M40"/>
  <c r="R40" s="1"/>
  <c r="L40"/>
  <c r="K40"/>
  <c r="H40"/>
  <c r="G40"/>
  <c r="F40"/>
  <c r="E40"/>
  <c r="D40"/>
  <c r="I40" s="1"/>
  <c r="C40"/>
  <c r="B40"/>
  <c r="A40"/>
  <c r="Q39"/>
  <c r="P39"/>
  <c r="O39"/>
  <c r="N39"/>
  <c r="R39" s="1"/>
  <c r="M39"/>
  <c r="L39"/>
  <c r="K39"/>
  <c r="I39"/>
  <c r="H39"/>
  <c r="G39"/>
  <c r="F39"/>
  <c r="E39"/>
  <c r="D39"/>
  <c r="C39"/>
  <c r="B39"/>
  <c r="A39"/>
  <c r="Q38"/>
  <c r="P38"/>
  <c r="O38"/>
  <c r="N38"/>
  <c r="M38"/>
  <c r="R38" s="1"/>
  <c r="L38"/>
  <c r="K38"/>
  <c r="H38"/>
  <c r="G38"/>
  <c r="F38"/>
  <c r="E38"/>
  <c r="D38"/>
  <c r="I38" s="1"/>
  <c r="C38"/>
  <c r="B38"/>
  <c r="A38"/>
  <c r="Q37"/>
  <c r="P37"/>
  <c r="O37"/>
  <c r="N37"/>
  <c r="M37"/>
  <c r="R37" s="1"/>
  <c r="L37"/>
  <c r="K37"/>
  <c r="H37"/>
  <c r="G37"/>
  <c r="F37"/>
  <c r="E37"/>
  <c r="D37"/>
  <c r="I37" s="1"/>
  <c r="C37"/>
  <c r="B37"/>
  <c r="A37"/>
  <c r="Q36"/>
  <c r="P36"/>
  <c r="O36"/>
  <c r="N36"/>
  <c r="M36"/>
  <c r="R36" s="1"/>
  <c r="L36"/>
  <c r="K36"/>
  <c r="H36"/>
  <c r="G36"/>
  <c r="F36"/>
  <c r="E36"/>
  <c r="D36"/>
  <c r="I36" s="1"/>
  <c r="C36"/>
  <c r="B36"/>
  <c r="A36"/>
  <c r="Q35"/>
  <c r="P35"/>
  <c r="O35"/>
  <c r="N35"/>
  <c r="R35" s="1"/>
  <c r="M35"/>
  <c r="L35"/>
  <c r="K35"/>
  <c r="I35"/>
  <c r="H35"/>
  <c r="G35"/>
  <c r="F35"/>
  <c r="E35"/>
  <c r="D35"/>
  <c r="C35"/>
  <c r="B35"/>
  <c r="A35"/>
  <c r="Q34"/>
  <c r="P34"/>
  <c r="O34"/>
  <c r="N34"/>
  <c r="M34"/>
  <c r="R34" s="1"/>
  <c r="L34"/>
  <c r="K34"/>
  <c r="H34"/>
  <c r="G34"/>
  <c r="F34"/>
  <c r="E34"/>
  <c r="D34"/>
  <c r="I34" s="1"/>
  <c r="C34"/>
  <c r="B34"/>
  <c r="A34"/>
  <c r="Q33"/>
  <c r="P33"/>
  <c r="O33"/>
  <c r="N33"/>
  <c r="M33"/>
  <c r="R33" s="1"/>
  <c r="L33"/>
  <c r="K33"/>
  <c r="H33"/>
  <c r="G33"/>
  <c r="F33"/>
  <c r="E33"/>
  <c r="D33"/>
  <c r="I33" s="1"/>
  <c r="C33"/>
  <c r="B33"/>
  <c r="A33"/>
  <c r="Q32"/>
  <c r="P32"/>
  <c r="O32"/>
  <c r="N32"/>
  <c r="M32"/>
  <c r="R32" s="1"/>
  <c r="L32"/>
  <c r="K32"/>
  <c r="H32"/>
  <c r="G32"/>
  <c r="F32"/>
  <c r="E32"/>
  <c r="D32"/>
  <c r="I32" s="1"/>
  <c r="C32"/>
  <c r="B32"/>
  <c r="A32"/>
  <c r="Q31"/>
  <c r="P31"/>
  <c r="O31"/>
  <c r="N31"/>
  <c r="R31" s="1"/>
  <c r="M31"/>
  <c r="L31"/>
  <c r="K31"/>
  <c r="I31"/>
  <c r="H31"/>
  <c r="G31"/>
  <c r="F31"/>
  <c r="E31"/>
  <c r="D31"/>
  <c r="C31"/>
  <c r="B31"/>
  <c r="A31"/>
  <c r="Q30"/>
  <c r="P30"/>
  <c r="O30"/>
  <c r="N30"/>
  <c r="M30"/>
  <c r="R30" s="1"/>
  <c r="L30"/>
  <c r="K30"/>
  <c r="H30"/>
  <c r="G30"/>
  <c r="F30"/>
  <c r="E30"/>
  <c r="D30"/>
  <c r="I30" s="1"/>
  <c r="C30"/>
  <c r="B30"/>
  <c r="A30"/>
  <c r="Q29"/>
  <c r="P29"/>
  <c r="O29"/>
  <c r="N29"/>
  <c r="M29"/>
  <c r="R29" s="1"/>
  <c r="L29"/>
  <c r="K29"/>
  <c r="H29"/>
  <c r="G29"/>
  <c r="F29"/>
  <c r="E29"/>
  <c r="D29"/>
  <c r="I29" s="1"/>
  <c r="C29"/>
  <c r="B29"/>
  <c r="A29"/>
  <c r="Q28"/>
  <c r="P28"/>
  <c r="O28"/>
  <c r="N28"/>
  <c r="M28"/>
  <c r="R28" s="1"/>
  <c r="L28"/>
  <c r="K28"/>
  <c r="H28"/>
  <c r="G28"/>
  <c r="F28"/>
  <c r="E28"/>
  <c r="D28"/>
  <c r="I28" s="1"/>
  <c r="C28"/>
  <c r="B28"/>
  <c r="A28"/>
  <c r="R27"/>
  <c r="Q27"/>
  <c r="P27"/>
  <c r="O27"/>
  <c r="N27"/>
  <c r="M27"/>
  <c r="L27"/>
  <c r="K27"/>
  <c r="I27"/>
  <c r="H27"/>
  <c r="G27"/>
  <c r="F27"/>
  <c r="E27"/>
  <c r="D27"/>
  <c r="C27"/>
  <c r="B27"/>
  <c r="A27"/>
  <c r="Q26"/>
  <c r="P26"/>
  <c r="O26"/>
  <c r="N26"/>
  <c r="M26"/>
  <c r="R26" s="1"/>
  <c r="L26"/>
  <c r="K26"/>
  <c r="H26"/>
  <c r="G26"/>
  <c r="F26"/>
  <c r="E26"/>
  <c r="D26"/>
  <c r="I26" s="1"/>
  <c r="C26"/>
  <c r="B26"/>
  <c r="A26"/>
  <c r="Q25"/>
  <c r="P25"/>
  <c r="O25"/>
  <c r="N25"/>
  <c r="M25"/>
  <c r="R25" s="1"/>
  <c r="L25"/>
  <c r="K25"/>
  <c r="H25"/>
  <c r="G25"/>
  <c r="F25"/>
  <c r="E25"/>
  <c r="D25"/>
  <c r="I25" s="1"/>
  <c r="C25"/>
  <c r="B25"/>
  <c r="A25"/>
  <c r="Q24"/>
  <c r="P24"/>
  <c r="O24"/>
  <c r="N24"/>
  <c r="M24"/>
  <c r="R24" s="1"/>
  <c r="L24"/>
  <c r="K24"/>
  <c r="H24"/>
  <c r="G24"/>
  <c r="F24"/>
  <c r="E24"/>
  <c r="D24"/>
  <c r="I24" s="1"/>
  <c r="C24"/>
  <c r="B24"/>
  <c r="A24"/>
  <c r="Q23"/>
  <c r="P23"/>
  <c r="O23"/>
  <c r="N23"/>
  <c r="I23" s="1"/>
  <c r="M23"/>
  <c r="L23"/>
  <c r="K23"/>
  <c r="H23"/>
  <c r="G23"/>
  <c r="F23"/>
  <c r="E23"/>
  <c r="D23"/>
  <c r="C23"/>
  <c r="B23"/>
  <c r="A23"/>
  <c r="Q22"/>
  <c r="P22"/>
  <c r="O22"/>
  <c r="N22"/>
  <c r="M22"/>
  <c r="R22" s="1"/>
  <c r="L22"/>
  <c r="K22"/>
  <c r="H22"/>
  <c r="G22"/>
  <c r="F22"/>
  <c r="E22"/>
  <c r="D22"/>
  <c r="I22" s="1"/>
  <c r="C22"/>
  <c r="B22"/>
  <c r="A22"/>
  <c r="Q21"/>
  <c r="P21"/>
  <c r="O21"/>
  <c r="N21"/>
  <c r="M21"/>
  <c r="R21" s="1"/>
  <c r="L21"/>
  <c r="K21"/>
  <c r="H21"/>
  <c r="G21"/>
  <c r="F21"/>
  <c r="E21"/>
  <c r="D21"/>
  <c r="I21" s="1"/>
  <c r="C21"/>
  <c r="B21"/>
  <c r="A21"/>
  <c r="Q20"/>
  <c r="P20"/>
  <c r="O20"/>
  <c r="N20"/>
  <c r="M20"/>
  <c r="R20" s="1"/>
  <c r="L20"/>
  <c r="K20"/>
  <c r="H20"/>
  <c r="G20"/>
  <c r="F20"/>
  <c r="E20"/>
  <c r="D20"/>
  <c r="I20" s="1"/>
  <c r="C20"/>
  <c r="B20"/>
  <c r="A20"/>
  <c r="Q19"/>
  <c r="P19"/>
  <c r="O19"/>
  <c r="N19"/>
  <c r="R19" s="1"/>
  <c r="M19"/>
  <c r="L19"/>
  <c r="K19"/>
  <c r="I19"/>
  <c r="H19"/>
  <c r="G19"/>
  <c r="F19"/>
  <c r="E19"/>
  <c r="D19"/>
  <c r="C19"/>
  <c r="B19"/>
  <c r="A19"/>
  <c r="Q18"/>
  <c r="P18"/>
  <c r="O18"/>
  <c r="N18"/>
  <c r="M18"/>
  <c r="R18" s="1"/>
  <c r="L18"/>
  <c r="K18"/>
  <c r="H18"/>
  <c r="G18"/>
  <c r="F18"/>
  <c r="E18"/>
  <c r="D18"/>
  <c r="I18" s="1"/>
  <c r="C18"/>
  <c r="B18"/>
  <c r="A18"/>
  <c r="Q17"/>
  <c r="P17"/>
  <c r="O17"/>
  <c r="N17"/>
  <c r="M17"/>
  <c r="R17" s="1"/>
  <c r="L17"/>
  <c r="K17"/>
  <c r="H17"/>
  <c r="G17"/>
  <c r="F17"/>
  <c r="E17"/>
  <c r="D17"/>
  <c r="I17" s="1"/>
  <c r="C17"/>
  <c r="B17"/>
  <c r="A17"/>
  <c r="Q16"/>
  <c r="P16"/>
  <c r="O16"/>
  <c r="N16"/>
  <c r="M16"/>
  <c r="R16" s="1"/>
  <c r="L16"/>
  <c r="K16"/>
  <c r="H16"/>
  <c r="G16"/>
  <c r="F16"/>
  <c r="E16"/>
  <c r="D16"/>
  <c r="I16" s="1"/>
  <c r="C16"/>
  <c r="B16"/>
  <c r="A16"/>
  <c r="Q15"/>
  <c r="P15"/>
  <c r="O15"/>
  <c r="N15"/>
  <c r="R15" s="1"/>
  <c r="M15"/>
  <c r="L15"/>
  <c r="K15"/>
  <c r="H15"/>
  <c r="G15"/>
  <c r="F15"/>
  <c r="E15"/>
  <c r="I15" s="1"/>
  <c r="D15"/>
  <c r="C15"/>
  <c r="B15"/>
  <c r="A15"/>
  <c r="Q14"/>
  <c r="P14"/>
  <c r="O14"/>
  <c r="N14"/>
  <c r="M14"/>
  <c r="R14" s="1"/>
  <c r="L14"/>
  <c r="K14"/>
  <c r="H14"/>
  <c r="G14"/>
  <c r="F14"/>
  <c r="E14"/>
  <c r="D14"/>
  <c r="I14" s="1"/>
  <c r="C14"/>
  <c r="B14"/>
  <c r="A14"/>
  <c r="Q13"/>
  <c r="P13"/>
  <c r="O13"/>
  <c r="N13"/>
  <c r="M13"/>
  <c r="R13" s="1"/>
  <c r="L13"/>
  <c r="K13"/>
  <c r="H13"/>
  <c r="G13"/>
  <c r="F13"/>
  <c r="E13"/>
  <c r="D13"/>
  <c r="I13" s="1"/>
  <c r="C13"/>
  <c r="B13"/>
  <c r="A13"/>
  <c r="Q12"/>
  <c r="P12"/>
  <c r="O12"/>
  <c r="N12"/>
  <c r="M12"/>
  <c r="R12" s="1"/>
  <c r="L12"/>
  <c r="K12"/>
  <c r="H12"/>
  <c r="G12"/>
  <c r="F12"/>
  <c r="E12"/>
  <c r="D12"/>
  <c r="I12" s="1"/>
  <c r="C12"/>
  <c r="B12"/>
  <c r="A12"/>
  <c r="Q11"/>
  <c r="P11"/>
  <c r="O11"/>
  <c r="N11"/>
  <c r="R11" s="1"/>
  <c r="M11"/>
  <c r="L11"/>
  <c r="K11"/>
  <c r="I11"/>
  <c r="H11"/>
  <c r="G11"/>
  <c r="F11"/>
  <c r="E11"/>
  <c r="D11"/>
  <c r="C11"/>
  <c r="B11"/>
  <c r="A11"/>
  <c r="Q10"/>
  <c r="P10"/>
  <c r="O10"/>
  <c r="O774" s="1"/>
  <c r="N10"/>
  <c r="M10"/>
  <c r="R10" s="1"/>
  <c r="L10"/>
  <c r="K10"/>
  <c r="K774" s="1"/>
  <c r="H10"/>
  <c r="G10"/>
  <c r="F10"/>
  <c r="F774" s="1"/>
  <c r="E10"/>
  <c r="D10"/>
  <c r="I10" s="1"/>
  <c r="C10"/>
  <c r="B10"/>
  <c r="A10"/>
  <c r="D450" i="6"/>
  <c r="E362"/>
  <c r="D362"/>
  <c r="E361"/>
  <c r="D361"/>
  <c r="I772" i="8" l="1"/>
  <c r="R772"/>
  <c r="I773"/>
  <c r="R773"/>
  <c r="R23"/>
  <c r="E774"/>
  <c r="N774"/>
  <c r="R272"/>
  <c r="R280"/>
  <c r="R288"/>
  <c r="R296"/>
  <c r="R304"/>
  <c r="R312"/>
  <c r="I324"/>
  <c r="I326"/>
  <c r="I63"/>
  <c r="I774" s="1"/>
  <c r="D774"/>
  <c r="H774"/>
  <c r="M774"/>
  <c r="I276"/>
  <c r="I284"/>
  <c r="I292"/>
  <c r="I300"/>
  <c r="I308"/>
  <c r="I316"/>
  <c r="I318"/>
  <c r="R319"/>
  <c r="R324"/>
  <c r="R327"/>
  <c r="C774"/>
  <c r="G774"/>
  <c r="L774"/>
  <c r="P774"/>
  <c r="R276"/>
  <c r="R284"/>
  <c r="R292"/>
  <c r="R300"/>
  <c r="R308"/>
  <c r="R316"/>
  <c r="R318"/>
  <c r="I322"/>
  <c r="P48" i="24"/>
  <c r="C39"/>
  <c r="R774" i="8" l="1"/>
  <c r="N71" i="24"/>
  <c r="N70"/>
  <c r="N69"/>
  <c r="N68"/>
  <c r="N67"/>
  <c r="N66"/>
  <c r="N65"/>
  <c r="N64"/>
  <c r="N63"/>
  <c r="M53" l="1"/>
  <c r="D54"/>
  <c r="I54"/>
  <c r="J54"/>
  <c r="M54"/>
  <c r="D55"/>
  <c r="E55"/>
  <c r="G55"/>
  <c r="H55"/>
  <c r="I55"/>
  <c r="J55"/>
  <c r="K55"/>
  <c r="L55"/>
  <c r="M56"/>
  <c r="M57"/>
  <c r="M58"/>
  <c r="C60" l="1"/>
  <c r="C61"/>
  <c r="D60"/>
  <c r="D61"/>
  <c r="F60"/>
  <c r="F61"/>
  <c r="I60"/>
  <c r="I61"/>
  <c r="J60"/>
  <c r="J61"/>
  <c r="H60"/>
  <c r="H61"/>
  <c r="M48"/>
  <c r="M49"/>
  <c r="M50"/>
  <c r="M51"/>
  <c r="M52"/>
  <c r="M59"/>
  <c r="M60"/>
  <c r="M61"/>
  <c r="C40"/>
  <c r="T2" i="18"/>
  <c r="R14" l="1"/>
  <c r="R21" s="1"/>
  <c r="P65" i="24"/>
  <c r="E60"/>
  <c r="K61"/>
  <c r="K60"/>
  <c r="E61"/>
  <c r="L61"/>
  <c r="G61"/>
  <c r="L60"/>
  <c r="G60"/>
  <c r="P14" i="18"/>
  <c r="P21" s="1"/>
  <c r="J14"/>
  <c r="J26" s="1"/>
  <c r="D53" i="24"/>
  <c r="F53"/>
  <c r="H53"/>
  <c r="J53"/>
  <c r="L53"/>
  <c r="F54"/>
  <c r="H54"/>
  <c r="L54"/>
  <c r="F55"/>
  <c r="D56"/>
  <c r="F56"/>
  <c r="H56"/>
  <c r="J56"/>
  <c r="L56"/>
  <c r="D57"/>
  <c r="F57"/>
  <c r="H57"/>
  <c r="J57"/>
  <c r="L57"/>
  <c r="D58"/>
  <c r="F58"/>
  <c r="H58"/>
  <c r="J58"/>
  <c r="L58"/>
  <c r="C53"/>
  <c r="E53"/>
  <c r="G53"/>
  <c r="I53"/>
  <c r="K53"/>
  <c r="C54"/>
  <c r="E54"/>
  <c r="G54"/>
  <c r="K54"/>
  <c r="C55"/>
  <c r="M55"/>
  <c r="C56"/>
  <c r="E56"/>
  <c r="G56"/>
  <c r="I56"/>
  <c r="K56"/>
  <c r="C57"/>
  <c r="E57"/>
  <c r="G57"/>
  <c r="I57"/>
  <c r="K57"/>
  <c r="C58"/>
  <c r="E58"/>
  <c r="G58"/>
  <c r="I58"/>
  <c r="K58"/>
  <c r="Q14" i="18"/>
  <c r="L14"/>
  <c r="L26" s="1"/>
  <c r="T3"/>
  <c r="T1"/>
  <c r="D30"/>
  <c r="M14"/>
  <c r="M26" s="1"/>
  <c r="K14"/>
  <c r="K26" s="1"/>
  <c r="H14"/>
  <c r="H26" s="1"/>
  <c r="F14"/>
  <c r="F26" s="1"/>
  <c r="D14"/>
  <c r="D26" s="1"/>
  <c r="I14"/>
  <c r="I26" s="1"/>
  <c r="G14"/>
  <c r="G26" s="1"/>
  <c r="E14"/>
  <c r="E26" s="1"/>
  <c r="C48" i="24"/>
  <c r="C50"/>
  <c r="C52"/>
  <c r="C59"/>
  <c r="D49"/>
  <c r="D51"/>
  <c r="D59"/>
  <c r="E49"/>
  <c r="E51"/>
  <c r="E59"/>
  <c r="F49"/>
  <c r="F51"/>
  <c r="F59"/>
  <c r="G49"/>
  <c r="G51"/>
  <c r="G59"/>
  <c r="I49"/>
  <c r="I51"/>
  <c r="I59"/>
  <c r="J49"/>
  <c r="J51"/>
  <c r="J59"/>
  <c r="K49"/>
  <c r="K51"/>
  <c r="K59"/>
  <c r="H49"/>
  <c r="H51"/>
  <c r="H59"/>
  <c r="L49"/>
  <c r="L51"/>
  <c r="L59"/>
  <c r="C49"/>
  <c r="C51"/>
  <c r="D48"/>
  <c r="D50"/>
  <c r="D52"/>
  <c r="E48"/>
  <c r="E50"/>
  <c r="E52"/>
  <c r="F48"/>
  <c r="F50"/>
  <c r="F52"/>
  <c r="G48"/>
  <c r="G50"/>
  <c r="G52"/>
  <c r="I48"/>
  <c r="I50"/>
  <c r="I52"/>
  <c r="J48"/>
  <c r="J50"/>
  <c r="J52"/>
  <c r="K48"/>
  <c r="K50"/>
  <c r="K52"/>
  <c r="H48"/>
  <c r="H50"/>
  <c r="H52"/>
  <c r="L48"/>
  <c r="L50"/>
  <c r="L52"/>
  <c r="R25" i="18" l="1"/>
  <c r="R26"/>
  <c r="R24"/>
  <c r="Q24"/>
  <c r="Q26"/>
  <c r="Q21"/>
  <c r="Q25"/>
  <c r="R23"/>
  <c r="R20"/>
  <c r="R16"/>
  <c r="Q23"/>
  <c r="Q19"/>
  <c r="R17"/>
  <c r="Q20"/>
  <c r="Q16"/>
  <c r="R22"/>
  <c r="R18"/>
  <c r="Q17"/>
  <c r="R19"/>
  <c r="Q22"/>
  <c r="Q18"/>
  <c r="P69" i="24"/>
  <c r="P63"/>
  <c r="P67"/>
  <c r="P64"/>
  <c r="P68"/>
  <c r="P71"/>
  <c r="Q71"/>
  <c r="P66"/>
  <c r="P70"/>
  <c r="N55"/>
  <c r="J25" i="18"/>
  <c r="J21"/>
  <c r="N57" i="24"/>
  <c r="N53"/>
  <c r="N56"/>
  <c r="N54"/>
  <c r="N58"/>
  <c r="P26" i="18"/>
  <c r="P25"/>
  <c r="L25"/>
  <c r="L21"/>
  <c r="L24"/>
  <c r="L23"/>
  <c r="J22"/>
  <c r="J20"/>
  <c r="J19"/>
  <c r="L18"/>
  <c r="L17"/>
  <c r="P19"/>
  <c r="P24"/>
  <c r="P18"/>
  <c r="J24"/>
  <c r="J23"/>
  <c r="L22"/>
  <c r="L20"/>
  <c r="L19"/>
  <c r="J18"/>
  <c r="J17"/>
  <c r="P17"/>
  <c r="P23"/>
  <c r="P20"/>
  <c r="P22"/>
  <c r="K25"/>
  <c r="G25"/>
  <c r="K23"/>
  <c r="G23"/>
  <c r="K19"/>
  <c r="K17"/>
  <c r="G17"/>
  <c r="H25"/>
  <c r="D25"/>
  <c r="H21"/>
  <c r="D21"/>
  <c r="F24"/>
  <c r="H23"/>
  <c r="D23"/>
  <c r="F22"/>
  <c r="H20"/>
  <c r="D20"/>
  <c r="H19"/>
  <c r="D19"/>
  <c r="F18"/>
  <c r="H17"/>
  <c r="D17"/>
  <c r="I25"/>
  <c r="E25"/>
  <c r="I23"/>
  <c r="E23"/>
  <c r="I17"/>
  <c r="E17"/>
  <c r="K21"/>
  <c r="G21"/>
  <c r="K24"/>
  <c r="G24"/>
  <c r="K22"/>
  <c r="G22"/>
  <c r="K20"/>
  <c r="G20"/>
  <c r="G19"/>
  <c r="K18"/>
  <c r="G18"/>
  <c r="M25"/>
  <c r="M23"/>
  <c r="M19"/>
  <c r="M17"/>
  <c r="F25"/>
  <c r="F21"/>
  <c r="H24"/>
  <c r="D24"/>
  <c r="F23"/>
  <c r="H22"/>
  <c r="D22"/>
  <c r="F20"/>
  <c r="F19"/>
  <c r="H18"/>
  <c r="D18"/>
  <c r="F17"/>
  <c r="M21"/>
  <c r="I21"/>
  <c r="E21"/>
  <c r="M24"/>
  <c r="I24"/>
  <c r="E24"/>
  <c r="M22"/>
  <c r="I22"/>
  <c r="E22"/>
  <c r="M20"/>
  <c r="I20"/>
  <c r="E20"/>
  <c r="I19"/>
  <c r="E19"/>
  <c r="M18"/>
  <c r="I18"/>
  <c r="E18"/>
  <c r="O14"/>
  <c r="O18" s="1"/>
  <c r="A8"/>
  <c r="N60" i="24"/>
  <c r="P16" i="18"/>
  <c r="I16"/>
  <c r="E16"/>
  <c r="N49" i="24"/>
  <c r="M16" i="18"/>
  <c r="N59" i="24"/>
  <c r="K16" i="18"/>
  <c r="H16"/>
  <c r="N52" i="24"/>
  <c r="D16" i="18"/>
  <c r="N48" i="24"/>
  <c r="G16" i="18"/>
  <c r="N51" i="24"/>
  <c r="N61"/>
  <c r="L16" i="18"/>
  <c r="J16"/>
  <c r="F16"/>
  <c r="N50" i="24"/>
  <c r="P62" l="1"/>
  <c r="T14" i="18"/>
  <c r="J28"/>
  <c r="L28"/>
  <c r="R28"/>
  <c r="Q28"/>
  <c r="P28"/>
  <c r="G28"/>
  <c r="K28"/>
  <c r="O20"/>
  <c r="T20" s="1"/>
  <c r="H28"/>
  <c r="M28"/>
  <c r="E28"/>
  <c r="I28"/>
  <c r="O25"/>
  <c r="T25" s="1"/>
  <c r="O24"/>
  <c r="T24" s="1"/>
  <c r="F28"/>
  <c r="O16"/>
  <c r="T16" s="1"/>
  <c r="O19"/>
  <c r="T19" s="1"/>
  <c r="O21"/>
  <c r="T21" s="1"/>
  <c r="O23"/>
  <c r="T23" s="1"/>
  <c r="O26"/>
  <c r="T26" s="1"/>
  <c r="O17"/>
  <c r="T17" s="1"/>
  <c r="O22"/>
  <c r="T22" s="1"/>
  <c r="D28"/>
  <c r="T18"/>
  <c r="T28" l="1"/>
  <c r="O28"/>
  <c r="T30" l="1"/>
</calcChain>
</file>

<file path=xl/comments1.xml><?xml version="1.0" encoding="utf-8"?>
<comments xmlns="http://schemas.openxmlformats.org/spreadsheetml/2006/main">
  <authors>
    <author>Hadley Brett Cabral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 xml:space="preserve">Hadley Brett Cabral:
1.  </t>
        </r>
        <r>
          <rPr>
            <sz val="8"/>
            <color indexed="81"/>
            <rFont val="Tahoma"/>
            <family val="2"/>
          </rPr>
          <t xml:space="preserve">Devens is an average of three districts:  Harvard, Lancaster, &amp; Ayer Shirley.  (D134+D156+D369)/3
</t>
        </r>
        <r>
          <rPr>
            <b/>
            <sz val="8"/>
            <color indexed="81"/>
            <rFont val="Tahoma"/>
            <family val="2"/>
          </rPr>
          <t>2.</t>
        </r>
        <r>
          <rPr>
            <sz val="8"/>
            <color indexed="81"/>
            <rFont val="Tahoma"/>
            <family val="2"/>
          </rPr>
          <t xml:space="preserve">  Southfield equals Weymouth (D345).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1.</t>
        </r>
        <r>
          <rPr>
            <sz val="8"/>
            <color indexed="81"/>
            <rFont val="Tahoma"/>
            <family val="2"/>
          </rPr>
          <t xml:space="preserve">  Devens = Harvard
</t>
        </r>
        <r>
          <rPr>
            <b/>
            <sz val="8"/>
            <color indexed="81"/>
            <rFont val="Tahoma"/>
            <family val="2"/>
          </rPr>
          <t>2.</t>
        </r>
        <r>
          <rPr>
            <sz val="8"/>
            <color indexed="81"/>
            <rFont val="Tahoma"/>
            <family val="2"/>
          </rPr>
          <t xml:space="preserve">  Southfield = Weymouth</t>
        </r>
      </text>
    </comment>
  </commentList>
</comments>
</file>

<file path=xl/comments2.xml><?xml version="1.0" encoding="utf-8"?>
<comments xmlns="http://schemas.openxmlformats.org/spreadsheetml/2006/main">
  <authors>
    <author>Hadley Brett Cabral</author>
  </authors>
  <commentList>
    <comment ref="I8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ASSUMED in-school sped headcount.   The formula adds reg ed k-12, lep k-12, half reg ed and lep k2 then multiplies by  a sped and voke kid modifier found in the fnd base rate sheet.  In 07 PROJh the voke modifier adds 1% to the sped modifier of 4%.</t>
        </r>
      </text>
    </comment>
  </commentList>
</comments>
</file>

<file path=xl/sharedStrings.xml><?xml version="1.0" encoding="utf-8"?>
<sst xmlns="http://schemas.openxmlformats.org/spreadsheetml/2006/main" count="6274" uniqueCount="1871">
  <si>
    <t>FRANCIS W. PARKER CHARTER ESSENTIAL</t>
  </si>
  <si>
    <t>PHOENIX CHARTER ACADEMY</t>
  </si>
  <si>
    <t>FY12</t>
  </si>
  <si>
    <t>12 - PROJe  chartrate.xls</t>
  </si>
  <si>
    <t>pupils count as one-half in total foundation enrollment.  Low income headcount is the number of pupils in columns 1 through 10 who are eligible for free or reduced lunch.  Each component of the foundation budget</t>
  </si>
  <si>
    <t>FY08</t>
  </si>
  <si>
    <t>Total</t>
  </si>
  <si>
    <t>Tuition</t>
  </si>
  <si>
    <t xml:space="preserve"> </t>
  </si>
  <si>
    <t>FY06</t>
  </si>
  <si>
    <t>FY05</t>
  </si>
  <si>
    <t>Teaching</t>
  </si>
  <si>
    <t>Benefits</t>
  </si>
  <si>
    <t>FY11</t>
  </si>
  <si>
    <t>Foundation Subsets</t>
  </si>
  <si>
    <t>Pre-School</t>
  </si>
  <si>
    <t>Kindergarten-Half</t>
  </si>
  <si>
    <t>Kindergarten-Full</t>
  </si>
  <si>
    <t>Elementary</t>
  </si>
  <si>
    <t>Junior/Middle</t>
  </si>
  <si>
    <t>High School</t>
  </si>
  <si>
    <t>Special Ed-In School</t>
  </si>
  <si>
    <t>Special Ed-Tuitioned Out</t>
  </si>
  <si>
    <t>Vocational</t>
  </si>
  <si>
    <t>Low Income Elem</t>
  </si>
  <si>
    <t>Pupil</t>
  </si>
  <si>
    <t xml:space="preserve">Limited English PK </t>
  </si>
  <si>
    <t>Limited English K Half Time</t>
  </si>
  <si>
    <t>Limited English Full Time</t>
  </si>
  <si>
    <t>Low Income Secondary</t>
  </si>
  <si>
    <t xml:space="preserve"> Jr High/</t>
  </si>
  <si>
    <t>High</t>
  </si>
  <si>
    <t>Special Ed</t>
  </si>
  <si>
    <t>K Half</t>
  </si>
  <si>
    <t>K Full</t>
  </si>
  <si>
    <t>Middle</t>
  </si>
  <si>
    <t>School</t>
  </si>
  <si>
    <t>In School</t>
  </si>
  <si>
    <t>Other</t>
  </si>
  <si>
    <t>Foundation Enrollment</t>
  </si>
  <si>
    <t>Professional Development</t>
  </si>
  <si>
    <t>Wage Adjustment Factor</t>
  </si>
  <si>
    <t>Assumed</t>
  </si>
  <si>
    <t>Low</t>
  </si>
  <si>
    <t>wage</t>
  </si>
  <si>
    <t>Junior</t>
  </si>
  <si>
    <t xml:space="preserve">High  </t>
  </si>
  <si>
    <t>Income</t>
  </si>
  <si>
    <t>Budget</t>
  </si>
  <si>
    <t>fct check</t>
  </si>
  <si>
    <t>KP</t>
  </si>
  <si>
    <t>Elem</t>
  </si>
  <si>
    <t>Tuitioned</t>
  </si>
  <si>
    <t>Elem &amp; Jr</t>
  </si>
  <si>
    <t>1=good</t>
  </si>
  <si>
    <t>enro</t>
  </si>
  <si>
    <t>rate</t>
  </si>
  <si>
    <t>fnd budget</t>
  </si>
  <si>
    <t>rate check</t>
  </si>
  <si>
    <t>code cha</t>
  </si>
  <si>
    <t>LEA</t>
  </si>
  <si>
    <t>District</t>
  </si>
  <si>
    <t>Lea</t>
  </si>
  <si>
    <t>Charter</t>
  </si>
  <si>
    <t>Status</t>
  </si>
  <si>
    <t>ABINGTON</t>
  </si>
  <si>
    <t>EXCEL ACADEMY</t>
  </si>
  <si>
    <t>open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</si>
  <si>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</si>
  <si>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</si>
  <si>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</si>
  <si>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</si>
  <si>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</si>
  <si>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</si>
  <si>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</si>
  <si>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</si>
  <si>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</si>
  <si>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</si>
  <si>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</si>
  <si>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</si>
  <si>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KIPP ACADEMY LYNN</t>
  </si>
  <si>
    <t>ASHLAND</t>
  </si>
  <si>
    <t>ATHOL</t>
  </si>
  <si>
    <t>CAPE COD LIGHTHOUSE</t>
  </si>
  <si>
    <t>ATTLEBORO</t>
  </si>
  <si>
    <t>AUBURN</t>
  </si>
  <si>
    <t>PIONEER VALLEY CHINESE IMMERSION</t>
  </si>
  <si>
    <t>AVON</t>
  </si>
  <si>
    <t>AYER</t>
  </si>
  <si>
    <t>BARNSTABLE</t>
  </si>
  <si>
    <t>CONSERVATORY LAB</t>
  </si>
  <si>
    <t>BARRE</t>
  </si>
  <si>
    <t>BECKET</t>
  </si>
  <si>
    <t>SABIS INTERNATIONAL</t>
  </si>
  <si>
    <t>BEDFORD</t>
  </si>
  <si>
    <t>BELCHERTOWN</t>
  </si>
  <si>
    <t>NEIGHBORHOOD HOUSE</t>
  </si>
  <si>
    <t>BELLINGHAM</t>
  </si>
  <si>
    <t>BELMONT</t>
  </si>
  <si>
    <t>BERKLEY</t>
  </si>
  <si>
    <t>BERLIN</t>
  </si>
  <si>
    <t>BOSTON COLLEGIATE</t>
  </si>
  <si>
    <t>BERNARDSTON</t>
  </si>
  <si>
    <t>BEVERLY</t>
  </si>
  <si>
    <t>BILLERICA</t>
  </si>
  <si>
    <t>HOLYOKE COMMUNITY</t>
  </si>
  <si>
    <t>BLACKSTONE</t>
  </si>
  <si>
    <t>LAWRENCE FAMILY DEVELOPMENT</t>
  </si>
  <si>
    <t>BLANDFORD</t>
  </si>
  <si>
    <t>BOLTON</t>
  </si>
  <si>
    <t>BOSTON</t>
  </si>
  <si>
    <t>LOWELL MIDDLESEX ACADEMY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</si>
  <si>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</si>
  <si>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</si>
  <si>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</si>
  <si>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</si>
  <si>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</si>
  <si>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</si>
  <si>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</si>
  <si>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</si>
  <si>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</si>
  <si>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</si>
  <si>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</si>
  <si>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</si>
  <si>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RIVER VALLEY</t>
  </si>
  <si>
    <t>BURLINGTON</t>
  </si>
  <si>
    <t>CAMBRIDGE</t>
  </si>
  <si>
    <t>ROXBURY PREPARATORY</t>
  </si>
  <si>
    <t>CANTON</t>
  </si>
  <si>
    <t>SALEM ACADEMY</t>
  </si>
  <si>
    <t>CARLISLE</t>
  </si>
  <si>
    <t>CARVER</t>
  </si>
  <si>
    <t>PROSPECT HILL ACADEMY</t>
  </si>
  <si>
    <t>CHARLEMONT</t>
  </si>
  <si>
    <t>SOUTH SHORE</t>
  </si>
  <si>
    <t>CHARLTON</t>
  </si>
  <si>
    <t>CHATHAM</t>
  </si>
  <si>
    <t>CHELMSFORD</t>
  </si>
  <si>
    <t>ATLANTIS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</si>
  <si>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</si>
  <si>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</si>
  <si>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</si>
  <si>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</si>
  <si>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</si>
  <si>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</si>
  <si>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</si>
  <si>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</si>
  <si>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</si>
  <si>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</si>
  <si>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</si>
  <si>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</si>
  <si>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</si>
  <si>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</si>
  <si>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</si>
  <si>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</si>
  <si>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</si>
  <si>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</si>
  <si>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</si>
  <si>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</si>
  <si>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</si>
  <si>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</si>
  <si>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</si>
  <si>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</si>
  <si>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</si>
  <si>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</si>
  <si>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</si>
  <si>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</si>
  <si>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</si>
  <si>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</si>
  <si>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</si>
  <si>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</si>
  <si>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</si>
  <si>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</si>
  <si>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</si>
  <si>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</si>
  <si>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</si>
  <si>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</si>
  <si>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</si>
  <si>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</si>
  <si>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</si>
  <si>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</si>
  <si>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Input fnd enro chalocsend</t>
  </si>
  <si>
    <t>FOXBOROUGH</t>
  </si>
  <si>
    <t>FRAMINGHAM</t>
  </si>
  <si>
    <t>FRANKLIN</t>
  </si>
  <si>
    <t>FREETOWN</t>
  </si>
  <si>
    <t>GARDNER</t>
  </si>
  <si>
    <t>AQUINNAH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</si>
  <si>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</si>
  <si>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</si>
  <si>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</si>
  <si>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</si>
  <si>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</si>
  <si>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</si>
  <si>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</si>
  <si>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</si>
  <si>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</si>
  <si>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</si>
  <si>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</si>
  <si>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</si>
  <si>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</si>
  <si>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</si>
  <si>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</si>
  <si>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</si>
  <si>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</si>
  <si>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</si>
  <si>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</si>
  <si>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</si>
  <si>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</si>
  <si>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</si>
  <si>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</si>
  <si>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</si>
  <si>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</si>
  <si>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</si>
  <si>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</si>
  <si>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</si>
  <si>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</si>
  <si>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</si>
  <si>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</si>
  <si>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</si>
  <si>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</si>
  <si>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</si>
  <si>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</si>
  <si>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</si>
  <si>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</si>
  <si>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</si>
  <si>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</si>
  <si>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</si>
  <si>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</si>
  <si>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</si>
  <si>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</si>
  <si>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</si>
  <si>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</si>
  <si>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</si>
  <si>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</si>
  <si>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</si>
  <si>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</si>
  <si>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</si>
  <si>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</si>
  <si>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</si>
  <si>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</si>
  <si>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</si>
  <si>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</si>
  <si>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</si>
  <si>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</si>
  <si>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</si>
  <si>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</si>
  <si>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</si>
  <si>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</si>
  <si>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</si>
  <si>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</si>
  <si>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</si>
  <si>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</si>
  <si>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</si>
  <si>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</si>
  <si>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</si>
  <si>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</si>
  <si>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</si>
  <si>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</si>
  <si>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</si>
  <si>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</si>
  <si>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</si>
  <si>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</si>
  <si>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</si>
  <si>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</si>
  <si>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</si>
  <si>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</si>
  <si>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</si>
  <si>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</si>
  <si>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</si>
  <si>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</si>
  <si>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</si>
  <si>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</si>
  <si>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</si>
  <si>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</si>
  <si>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</si>
  <si>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</si>
  <si>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</si>
  <si>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</si>
  <si>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</si>
  <si>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</si>
  <si>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</si>
  <si>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</si>
  <si>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</si>
  <si>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</si>
  <si>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</si>
  <si>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</si>
  <si>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</si>
  <si>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</si>
  <si>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</si>
  <si>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</si>
  <si>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</si>
  <si>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</si>
  <si>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</si>
  <si>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</si>
  <si>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</si>
  <si>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</si>
  <si>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</si>
  <si>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</si>
  <si>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</si>
  <si>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</si>
  <si>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</si>
  <si>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</si>
  <si>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</si>
  <si>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</si>
  <si>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</si>
  <si>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</si>
  <si>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</si>
  <si>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</si>
  <si>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</si>
  <si>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</si>
  <si>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</si>
  <si>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</si>
  <si>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</si>
  <si>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</si>
  <si>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</si>
  <si>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</si>
  <si>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</si>
  <si>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</si>
  <si>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</si>
  <si>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</si>
  <si>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</si>
  <si>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</si>
  <si>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</si>
  <si>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</si>
  <si>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</si>
  <si>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</si>
  <si>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</si>
  <si>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</si>
  <si>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</si>
  <si>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</si>
  <si>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</si>
  <si>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</si>
  <si>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</si>
  <si>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</si>
  <si>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</si>
  <si>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</si>
  <si>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</si>
  <si>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</si>
  <si>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</si>
  <si>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</si>
  <si>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</si>
  <si>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</si>
  <si>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</si>
  <si>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</si>
  <si>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</si>
  <si>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</si>
  <si>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</si>
  <si>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</si>
  <si>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</si>
  <si>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</si>
  <si>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</si>
  <si>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</si>
  <si>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</si>
  <si>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</si>
  <si>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</si>
  <si>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</si>
  <si>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</si>
  <si>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</si>
  <si>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</si>
  <si>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</si>
  <si>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</si>
  <si>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</si>
  <si>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</si>
  <si>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</si>
  <si>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</si>
  <si>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</si>
  <si>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</si>
  <si>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</si>
  <si>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</si>
  <si>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</si>
  <si>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</si>
  <si>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</si>
  <si>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</si>
  <si>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</si>
  <si>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</si>
  <si>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</si>
  <si>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</si>
  <si>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</si>
  <si>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</si>
  <si>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</si>
  <si>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</si>
  <si>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</si>
  <si>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</si>
  <si>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</si>
  <si>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</si>
  <si>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</si>
  <si>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</si>
  <si>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</si>
  <si>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</si>
  <si>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</si>
  <si>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</si>
  <si>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</si>
  <si>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</si>
  <si>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</si>
  <si>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</si>
  <si>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</si>
  <si>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</si>
  <si>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</si>
  <si>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</si>
  <si>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</si>
  <si>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</si>
  <si>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</si>
  <si>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</si>
  <si>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</si>
  <si>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</si>
  <si>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</si>
  <si>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</si>
  <si>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</si>
  <si>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</si>
  <si>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</si>
  <si>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</si>
  <si>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</si>
  <si>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</si>
  <si>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</si>
  <si>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</si>
  <si>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</si>
  <si>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</si>
  <si>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</si>
  <si>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</si>
  <si>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</si>
  <si>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</si>
  <si>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</si>
  <si>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</si>
  <si>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</si>
  <si>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</si>
  <si>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</si>
  <si>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</si>
  <si>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</si>
  <si>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</si>
  <si>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</si>
  <si>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</si>
  <si>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</si>
  <si>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</si>
  <si>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</si>
  <si>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</si>
  <si>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</si>
  <si>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</si>
  <si>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</si>
  <si>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</si>
  <si>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</si>
  <si>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</si>
  <si>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BERKSHIRE HILLS</t>
  </si>
  <si>
    <t>BERLIN BOYLSTON</t>
  </si>
  <si>
    <t>BLACKSTONE MILLVILLE</t>
  </si>
  <si>
    <t>BRIDGEWATER RAYNHAM</t>
  </si>
  <si>
    <t>ALMA DEL MAR</t>
  </si>
  <si>
    <t>BRIDGE BOSTON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</si>
  <si>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</si>
  <si>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</si>
  <si>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</si>
  <si>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</si>
  <si>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</si>
  <si>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</si>
  <si>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</si>
  <si>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</si>
  <si>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</si>
  <si>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</si>
  <si>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</si>
  <si>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</si>
  <si>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</si>
  <si>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</si>
  <si>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</si>
  <si>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</si>
  <si>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</si>
  <si>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</si>
  <si>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</si>
  <si>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</si>
  <si>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</si>
  <si>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</si>
  <si>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</si>
  <si>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</si>
  <si>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</si>
  <si>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</si>
  <si>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</si>
  <si>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</si>
  <si>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</si>
  <si>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</si>
  <si>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</si>
  <si>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</si>
  <si>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</si>
  <si>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</si>
  <si>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</si>
  <si>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</si>
  <si>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</si>
  <si>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</si>
  <si>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</si>
  <si>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</si>
  <si>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</si>
  <si>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</si>
  <si>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</si>
  <si>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</si>
  <si>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</si>
  <si>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</si>
  <si>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</si>
  <si>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</si>
  <si>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</si>
  <si>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</si>
  <si>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</si>
  <si>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</si>
  <si>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</si>
  <si>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</si>
  <si>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</si>
  <si>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</si>
  <si>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</si>
  <si>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</si>
  <si>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</si>
  <si>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</si>
  <si>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</si>
  <si>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</si>
  <si>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</si>
  <si>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</si>
  <si>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</si>
  <si>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</si>
  <si>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SOUTHERN WORCESTER</t>
  </si>
  <si>
    <t>TRI COUNTY</t>
  </si>
  <si>
    <t>UPPER CAPE COD</t>
  </si>
  <si>
    <t>WHITTIER</t>
  </si>
  <si>
    <t>BRISTOL COUNTY</t>
  </si>
  <si>
    <t>NORFOLK COUNTY</t>
  </si>
  <si>
    <t>Order</t>
  </si>
  <si>
    <t>Cha</t>
  </si>
  <si>
    <t>Campus</t>
  </si>
  <si>
    <t>Send</t>
  </si>
  <si>
    <t># of District/</t>
  </si>
  <si>
    <t>Wage</t>
  </si>
  <si>
    <t>Above</t>
  </si>
  <si>
    <t>Found</t>
  </si>
  <si>
    <t>Fac</t>
  </si>
  <si>
    <t>#</t>
  </si>
  <si>
    <t>Drop Down Menu Chalocsend</t>
  </si>
  <si>
    <t>chalocsend</t>
  </si>
  <si>
    <t>Campuses</t>
  </si>
  <si>
    <t>Adj Factor</t>
  </si>
  <si>
    <t>Fnd %</t>
  </si>
  <si>
    <t>Rate</t>
  </si>
  <si>
    <t>Fnd Rate</t>
  </si>
  <si>
    <t>Items</t>
  </si>
  <si>
    <t>INNOVATION ACADEMY</t>
  </si>
  <si>
    <t xml:space="preserve">           ---------------------------------------- Base Foundation Components -------------------------------------------------</t>
  </si>
  <si>
    <t xml:space="preserve">    --- Incremental Costs Above The Base ---</t>
  </si>
  <si>
    <t>Adj by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</si>
  <si>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</si>
  <si>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</si>
  <si>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</si>
  <si>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</si>
  <si>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</si>
  <si>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</si>
  <si>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</si>
  <si>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</si>
  <si>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</si>
  <si>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</si>
  <si>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</si>
  <si>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</si>
  <si>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</si>
  <si>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</si>
  <si>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Pre-</t>
  </si>
  <si>
    <t xml:space="preserve"> -- Kindergarten --</t>
  </si>
  <si>
    <t>Elem-</t>
  </si>
  <si>
    <t>ELL</t>
  </si>
  <si>
    <t>Voca-</t>
  </si>
  <si>
    <t>Sped In-school</t>
  </si>
  <si>
    <t>Sped Out</t>
  </si>
  <si>
    <t xml:space="preserve"> -- Low Income --</t>
  </si>
  <si>
    <t>Fctr = w</t>
  </si>
  <si>
    <t>entary</t>
  </si>
  <si>
    <t>KF - 12</t>
  </si>
  <si>
    <t>tional</t>
  </si>
  <si>
    <t>(3.75% of total)</t>
  </si>
  <si>
    <t>of District*</t>
  </si>
  <si>
    <t>TOTAL**</t>
  </si>
  <si>
    <t>w</t>
  </si>
  <si>
    <t>nw</t>
  </si>
  <si>
    <t>FOUNDATION RATE:</t>
  </si>
  <si>
    <t>*</t>
  </si>
  <si>
    <t>Charter schools do not send special education pupils to other districts or private programs; this category is removed from the calculation.  The in-district special education increment uses an "assumed" enrollment</t>
  </si>
  <si>
    <t>percentage of 3.75 percent, as stipulated by the Chapter 70 statute.</t>
  </si>
  <si>
    <t>**</t>
  </si>
  <si>
    <t xml:space="preserve">Total foundation enrollment does not include columns 11 through 14, because those columns are increments.  The pupils have already been counted in columns 1 to 10.  Pre-kindergarten and half-time kindergarten </t>
  </si>
  <si>
    <t>Found-</t>
  </si>
  <si>
    <t>ation</t>
  </si>
  <si>
    <t>Op</t>
  </si>
  <si>
    <t>WAF</t>
  </si>
  <si>
    <t>diff</t>
  </si>
  <si>
    <t>x</t>
  </si>
  <si>
    <t>STATE AVERAGE</t>
  </si>
  <si>
    <t>FOUNDATION ENROLLMENT</t>
  </si>
  <si>
    <t>SIMS OCTOBER 1 DATA</t>
  </si>
  <si>
    <t>Regular Education</t>
  </si>
  <si>
    <t>Sped</t>
  </si>
  <si>
    <t>LEP</t>
  </si>
  <si>
    <t>Low Income</t>
  </si>
  <si>
    <t>TOTAL</t>
  </si>
  <si>
    <t>Voke</t>
  </si>
  <si>
    <t>charter school</t>
  </si>
  <si>
    <t>PK</t>
  </si>
  <si>
    <t>K2</t>
  </si>
  <si>
    <t>K</t>
  </si>
  <si>
    <t>G1-5</t>
  </si>
  <si>
    <t>G6-8</t>
  </si>
  <si>
    <t>G9-12</t>
  </si>
  <si>
    <t>In</t>
  </si>
  <si>
    <t>Tuit</t>
  </si>
  <si>
    <t>GKF-12</t>
  </si>
  <si>
    <t>G1-8</t>
  </si>
  <si>
    <t>Rest</t>
  </si>
  <si>
    <t>Enro</t>
  </si>
  <si>
    <t>All</t>
  </si>
  <si>
    <t>KF</t>
  </si>
  <si>
    <t>State Total</t>
  </si>
  <si>
    <t>AYER SHIRLEY</t>
  </si>
  <si>
    <t>SOMERSET BERKLEY</t>
  </si>
  <si>
    <r>
      <t xml:space="preserve">Insert chalocsend &amp; school name from the </t>
    </r>
    <r>
      <rPr>
        <b/>
        <sz val="8"/>
        <rFont val="Arial"/>
        <family val="2"/>
      </rPr>
      <t>FND ENRO</t>
    </r>
    <r>
      <rPr>
        <sz val="8"/>
        <rFont val="Arial"/>
        <family val="2"/>
      </rPr>
      <t xml:space="preserve"> sheet</t>
    </r>
  </si>
  <si>
    <t>Inflation Adjustment</t>
  </si>
  <si>
    <t>Adjusted Foundation Budget</t>
  </si>
  <si>
    <t>thru</t>
  </si>
  <si>
    <t>G12</t>
  </si>
  <si>
    <t xml:space="preserve">K &amp; </t>
  </si>
  <si>
    <t>Sr</t>
  </si>
  <si>
    <t>Adjusted</t>
  </si>
  <si>
    <t>for Low</t>
  </si>
  <si>
    <t>Administration</t>
  </si>
  <si>
    <t>Instructional Leadership</t>
  </si>
  <si>
    <t>Classroom and Specialist Teachers</t>
  </si>
  <si>
    <t>Other Teaching Services</t>
  </si>
  <si>
    <t>Instructional Equipment &amp; Tech</t>
  </si>
  <si>
    <t>Guidance and Pschological</t>
  </si>
  <si>
    <t>Pupil Services</t>
  </si>
  <si>
    <t>Operations and Maintenance</t>
  </si>
  <si>
    <t>Employee Benefits &amp; Fixed Charges</t>
  </si>
  <si>
    <t>Special Ed Tuition</t>
  </si>
  <si>
    <t>FY09</t>
  </si>
  <si>
    <t>FY10</t>
  </si>
  <si>
    <t>Classroom</t>
  </si>
  <si>
    <t xml:space="preserve">Other </t>
  </si>
  <si>
    <t xml:space="preserve">Employee </t>
  </si>
  <si>
    <t>Instructional</t>
  </si>
  <si>
    <t>&amp; Specialist</t>
  </si>
  <si>
    <t>Leadership</t>
  </si>
  <si>
    <t>Teachers</t>
  </si>
  <si>
    <t>Services</t>
  </si>
  <si>
    <t>Admini-</t>
  </si>
  <si>
    <t>stration</t>
  </si>
  <si>
    <t>Profess-</t>
  </si>
  <si>
    <t>ional Dev-</t>
  </si>
  <si>
    <t>elopment</t>
  </si>
  <si>
    <t>Instruction-</t>
  </si>
  <si>
    <t>al Materials,</t>
  </si>
  <si>
    <t>Equipment &amp;</t>
  </si>
  <si>
    <t>Technology</t>
  </si>
  <si>
    <t>Guid-</t>
  </si>
  <si>
    <t>ance &amp;</t>
  </si>
  <si>
    <t>Psycho-</t>
  </si>
  <si>
    <t>logical</t>
  </si>
  <si>
    <t>Opera-</t>
  </si>
  <si>
    <t xml:space="preserve">tions &amp; </t>
  </si>
  <si>
    <t>Maint-</t>
  </si>
  <si>
    <t>enance</t>
  </si>
  <si>
    <t>&amp; Fixed</t>
  </si>
  <si>
    <t>Charges</t>
  </si>
  <si>
    <t>ting Exp-</t>
  </si>
  <si>
    <t>enditures</t>
  </si>
  <si>
    <t>Massachusetts Department of Education</t>
  </si>
  <si>
    <t>Office of School Finance</t>
  </si>
  <si>
    <t>FY07</t>
  </si>
  <si>
    <t>represents the enrollment on line 1 multiplied by the appropriate state-wide foundation allotment.  The wage adjustment factor is applied to underlying rates in all functions except instructional equipment, benefits,</t>
  </si>
  <si>
    <t>--</t>
  </si>
  <si>
    <t>code 436</t>
  </si>
  <si>
    <t>DISTRICT</t>
  </si>
  <si>
    <t>op</t>
  </si>
  <si>
    <t>n/a</t>
  </si>
  <si>
    <t>MONOMOY</t>
  </si>
  <si>
    <t>SOUTHWICK TOLLAND GRANVILLE</t>
  </si>
  <si>
    <t>Massachusetts Department of Elementary and Secondary Education</t>
  </si>
  <si>
    <t>KIPP ACADEMY BOSTON</t>
  </si>
  <si>
    <t>VERITAS PREPARATORY</t>
  </si>
  <si>
    <t>FY13</t>
  </si>
  <si>
    <t>fy12</t>
  </si>
  <si>
    <t>SOUTHFIELD</t>
  </si>
  <si>
    <t>fy13</t>
  </si>
  <si>
    <t>FY14</t>
  </si>
  <si>
    <t>Operating</t>
  </si>
  <si>
    <t>ADVANCED MATH AND SCIENCE ACADEMY</t>
  </si>
  <si>
    <t>FOXBOROUGH REGIONAL</t>
  </si>
  <si>
    <t>MYSTIC VALLEY REGIONAL</t>
  </si>
  <si>
    <t>MARTIN LUTHER KING JR CS OF EXCELLENCE</t>
  </si>
  <si>
    <t>fy15</t>
  </si>
  <si>
    <t>ACADEMY OF THE PACIFIC RIM</t>
  </si>
  <si>
    <t>FOUR RIVERS</t>
  </si>
  <si>
    <t>BERKSHIRE ARTS AND TECHNOLOGY</t>
  </si>
  <si>
    <t>BOSTON PREPARATORY</t>
  </si>
  <si>
    <t>BENJAMIN BANNEKER</t>
  </si>
  <si>
    <t>CODMAN ACADEMY</t>
  </si>
  <si>
    <t>COMMUNITY DAY - PROSPECT</t>
  </si>
  <si>
    <t>fy14</t>
  </si>
  <si>
    <t>BENJAMIN FRANKLIN CLASSICAL</t>
  </si>
  <si>
    <t>HILLTOWN COOPERATIVE</t>
  </si>
  <si>
    <t>HILL VIEW MONTESSORI</t>
  </si>
  <si>
    <t>LOWELL COMMUNITY</t>
  </si>
  <si>
    <t>MARBLEHEAD COMMUNITY</t>
  </si>
  <si>
    <t>MARTHA'S VINEYARD</t>
  </si>
  <si>
    <t>MATCH</t>
  </si>
  <si>
    <t>PIONEER VALLEY PERFORMING ARTS</t>
  </si>
  <si>
    <t>BOSTON RENAISSANCE</t>
  </si>
  <si>
    <t>RISING TIDE</t>
  </si>
  <si>
    <t>SEVEN HILLS</t>
  </si>
  <si>
    <t>STURGIS</t>
  </si>
  <si>
    <t>PIONEER CS OF SCIENCE</t>
  </si>
  <si>
    <t>GLOBAL LEARNING</t>
  </si>
  <si>
    <t>HAMPDEN CS OF SCIENCE</t>
  </si>
  <si>
    <t>PIONEER CS OF SCIENCE II</t>
  </si>
  <si>
    <t>PHOENIX CHARTER ACADEMY SPRINGFIELD</t>
  </si>
  <si>
    <t>ARGOSY COLLEGIATE</t>
  </si>
  <si>
    <t>COMMUNITY CS OF CAMBRIDGE</t>
  </si>
  <si>
    <t>ABBY KELLEY FOSTER</t>
  </si>
  <si>
    <t>ESSEX NORTH SHORE</t>
  </si>
  <si>
    <t>Sending</t>
  </si>
  <si>
    <t>Loc</t>
  </si>
  <si>
    <t>COMMUNITY DAY - GATEWAY</t>
  </si>
  <si>
    <t>BROOKE ROSLINDALE</t>
  </si>
  <si>
    <t>COMMUNITY DAY - R. KINGMAN WEBSTER</t>
  </si>
  <si>
    <t>PAULO FREIRE SOCIAL JUSTICE</t>
  </si>
  <si>
    <t>BAYSTATE ACADEMY</t>
  </si>
  <si>
    <t>LOWELL COLLEGIATE</t>
  </si>
  <si>
    <t>CITY ON A HILL NEW BEDFORD</t>
  </si>
  <si>
    <t>FY15</t>
  </si>
  <si>
    <t>CHRISTA MCAULIFFE</t>
  </si>
  <si>
    <t>HELEN Y. DAVIS LEADERSHIP ACADEMY</t>
  </si>
  <si>
    <t>CITY ON A HILL - CIRCUIT ST</t>
  </si>
  <si>
    <t>SIZER SCHOOL, A NORTH CENTRAL CHARTER ESSENTIAL SCHOOL</t>
  </si>
  <si>
    <t>CITY ON A HILL - DUDLEY SQUARE</t>
  </si>
  <si>
    <t>fy16</t>
  </si>
  <si>
    <t>SPRINGFIELD PREPARATORY</t>
  </si>
  <si>
    <t>FY16</t>
  </si>
  <si>
    <t>FY16 State Total</t>
  </si>
  <si>
    <t>SPRINGFIELD PREPARATORY CHARTER SCHOOL</t>
  </si>
  <si>
    <t>Decile</t>
  </si>
  <si>
    <t>FY16 Base Rates</t>
  </si>
  <si>
    <t>FY16 inflation index</t>
  </si>
  <si>
    <t>FY16 inflation</t>
  </si>
  <si>
    <t>FY17 adjustment</t>
  </si>
  <si>
    <t xml:space="preserve">Foundation enrollment is the total headcount of pupils in grades PK - 12.  Enrollment is broken into two categories, </t>
  </si>
  <si>
    <t>regular education pupils or English language learners (ELL).   Pupils are further divided into program groups: pre-</t>
  </si>
  <si>
    <t>through 8; or high school, grades 9 through 12.</t>
  </si>
  <si>
    <t>kindergarten; half-time kindergarten; full-time kindergarten; elementary, grades 1 to 5; middle school, grades 6</t>
  </si>
  <si>
    <t>PK enrollment is not included in the SPED FTE increment.</t>
  </si>
  <si>
    <t xml:space="preserve">Foundation enrollment does not use actual special education enrollment.  The SPED increment FTE is </t>
  </si>
  <si>
    <t>determined by formula.  The formula determines SPED FTE to be 3.75% of grade K - 12 enrollment.</t>
  </si>
  <si>
    <t>role model enrollment.</t>
  </si>
  <si>
    <t xml:space="preserve">FY15 marks the first year all PK enrollment was included.   In prior years PK enrollment included only SPED and </t>
  </si>
  <si>
    <t>Foundation enrollment considers PK and K2 to be half day programs.  The PK and K2 rates are essentially half the cost</t>
  </si>
  <si>
    <t>of KF.   The headcount is divided by two, rounded to the nearest whole number, then folded into the total enrollment.</t>
  </si>
  <si>
    <t>Low Income Decile</t>
  </si>
  <si>
    <t>NEW!</t>
  </si>
  <si>
    <t>17 - PROJa  chartrate.xlsm</t>
  </si>
  <si>
    <t>FY17 Foundation Budget Rates</t>
  </si>
  <si>
    <t>Low Income Decile 1</t>
  </si>
  <si>
    <t>Low Income Decile 2</t>
  </si>
  <si>
    <t>Low Income Decile 4</t>
  </si>
  <si>
    <t>Low Income Decile 3</t>
  </si>
  <si>
    <t>Low Income Decile 5</t>
  </si>
  <si>
    <t>Low Income Decile 6</t>
  </si>
  <si>
    <t>Low Income Decile 7</t>
  </si>
  <si>
    <t>Low Income Decile 8</t>
  </si>
  <si>
    <t>Low Income Decile 9</t>
  </si>
  <si>
    <t>Low Income Decile 10</t>
  </si>
  <si>
    <t>and special education.  October 2015 pupils are used to generate the FY17 rate.   The resulting rate will be applied to the actual number of pupils enrolled during FY17.</t>
  </si>
  <si>
    <t>Inflation</t>
  </si>
  <si>
    <t>Foundation Budget Inflation Factor over Time</t>
  </si>
  <si>
    <t>FY</t>
  </si>
  <si>
    <t>Foundation Budget Inflation Factor</t>
  </si>
  <si>
    <t>FY17</t>
  </si>
  <si>
    <t>to open</t>
  </si>
  <si>
    <t>NEW HEIGHTS CS OF BROCKTON</t>
  </si>
  <si>
    <t>LIBERTAS ACADEMY</t>
  </si>
  <si>
    <t>District Wage Adjustment Factor and Decile</t>
  </si>
  <si>
    <t>chalocsend from 17 - PROJh fnd enro_ecodis.xls</t>
  </si>
  <si>
    <t>409 - ALMA DEL MAR Charter School - NEW BEDFORD pupils</t>
  </si>
  <si>
    <t>410 - EXCEL ACADEMY Charter School - BOSTON Campus - BOSTON pupils</t>
  </si>
  <si>
    <t>410 - EXCEL ACADEMY Charter School - BOSTON Campus - BROCKTON pupils</t>
  </si>
  <si>
    <t>410 - EXCEL ACADEMY Charter School - BOSTON Campus - CHELSEA pupils</t>
  </si>
  <si>
    <t>410 - EXCEL ACADEMY Charter School - BOSTON Campus - EVERETT pupils</t>
  </si>
  <si>
    <t>410 - EXCEL ACADEMY Charter School - BOSTON Campus - LEXINGTON pupils</t>
  </si>
  <si>
    <t>410 - EXCEL ACADEMY Charter School - BOSTON Campus - LOWELL pupils</t>
  </si>
  <si>
    <t>410 - EXCEL ACADEMY Charter School - BOSTON Campus - LYNN pupils</t>
  </si>
  <si>
    <t>410 - EXCEL ACADEMY Charter School - BOSTON Campus - REVERE pupils</t>
  </si>
  <si>
    <t>410 - EXCEL ACADEMY Charter School - BOSTON Campus - WALTHAM pupils</t>
  </si>
  <si>
    <t>410 - EXCEL ACADEMY Charter School - BOSTON Campus - WINTHROP pupils</t>
  </si>
  <si>
    <t>410 - EXCEL ACADEMY Charter School - CHELSEA Campus - BOSTON pupils</t>
  </si>
  <si>
    <t>410 - EXCEL ACADEMY Charter School - CHELSEA Campus - CHELSEA pupils</t>
  </si>
  <si>
    <t>410 - EXCEL ACADEMY Charter School - CHELSEA Campus - REVERE pupils</t>
  </si>
  <si>
    <t>412 - ACADEMY OF THE PACIFIC RIM Charter School - BOSTON pupils</t>
  </si>
  <si>
    <t>412 - ACADEMY OF THE PACIFIC RIM Charter School - BROCKTON pupils</t>
  </si>
  <si>
    <t>412 - ACADEMY OF THE PACIFIC RIM Charter School - MILTON pupils</t>
  </si>
  <si>
    <t>412 - ACADEMY OF THE PACIFIC RIM Charter School - NORWOOD pupils</t>
  </si>
  <si>
    <t>412 - ACADEMY OF THE PACIFIC RIM Charter School - RANDOLPH pupils</t>
  </si>
  <si>
    <t>412 - ACADEMY OF THE PACIFIC RIM Charter School - STOUGHTON pupils</t>
  </si>
  <si>
    <t>412 - ACADEMY OF THE PACIFIC RIM Charter School - TAUNTON pupils</t>
  </si>
  <si>
    <t>412 - ACADEMY OF THE PACIFIC RIM Charter School - WATERTOWN pupils</t>
  </si>
  <si>
    <t>412 - ACADEMY OF THE PACIFIC RIM Charter School - WEYMOUTH pupils</t>
  </si>
  <si>
    <t>413 - FOUR RIVERS Charter School - BELCHERTOWN pupils</t>
  </si>
  <si>
    <t>413 - FOUR RIVERS Charter School - EAST BRIDGEWATER pupils</t>
  </si>
  <si>
    <t>413 - FOUR RIVERS Charter School - ERVING pupils</t>
  </si>
  <si>
    <t>413 - FOUR RIVERS Charter School - GREENFIELD pupils</t>
  </si>
  <si>
    <t>413 - FOUR RIVERS Charter School - HADLEY pupils</t>
  </si>
  <si>
    <t>413 - FOUR RIVERS Charter School - NORTHAMPTON pupils</t>
  </si>
  <si>
    <t>413 - FOUR RIVERS Charter School - ROWE pupils</t>
  </si>
  <si>
    <t>413 - FOUR RIVERS Charter School - AMHERST PELHAM pupils</t>
  </si>
  <si>
    <t>413 - FOUR RIVERS Charter School - FRONTIER pupils</t>
  </si>
  <si>
    <t>413 - FOUR RIVERS Charter School - GILL MONTAGUE pupils</t>
  </si>
  <si>
    <t>413 - FOUR RIVERS Charter School - HAMPSHIRE pupils</t>
  </si>
  <si>
    <t>413 - FOUR RIVERS Charter School - MOHAWK TRAIL pupils</t>
  </si>
  <si>
    <t>413 - FOUR RIVERS Charter School - PIONEER pupils</t>
  </si>
  <si>
    <t>413 - FOUR RIVERS Charter School - RALPH C MAHAR pupils</t>
  </si>
  <si>
    <t>414 - BERKSHIRE ARTS AND TECHNOLOGY Charter School - CLARKSBURG pupils</t>
  </si>
  <si>
    <t>414 - BERKSHIRE ARTS AND TECHNOLOGY Charter School - FLORIDA pupils</t>
  </si>
  <si>
    <t>414 - BERKSHIRE ARTS AND TECHNOLOGY Charter School - LANESBOROUGH pupils</t>
  </si>
  <si>
    <t>414 - BERKSHIRE ARTS AND TECHNOLOGY Charter School - LEE pupils</t>
  </si>
  <si>
    <t>414 - BERKSHIRE ARTS AND TECHNOLOGY Charter School - LENOX pupils</t>
  </si>
  <si>
    <t>414 - BERKSHIRE ARTS AND TECHNOLOGY Charter School - NORTH ADAMS pupils</t>
  </si>
  <si>
    <t>414 - BERKSHIRE ARTS AND TECHNOLOGY Charter School - PITTSFIELD pupils</t>
  </si>
  <si>
    <t>414 - BERKSHIRE ARTS AND TECHNOLOGY Charter School - SAVOY pupils</t>
  </si>
  <si>
    <t>414 - BERKSHIRE ARTS AND TECHNOLOGY Charter School - WORTHINGTON pupils</t>
  </si>
  <si>
    <t>414 - BERKSHIRE ARTS AND TECHNOLOGY Charter School - ADAMS CHESHIRE pupils</t>
  </si>
  <si>
    <t>414 - BERKSHIRE ARTS AND TECHNOLOGY Charter School - BERKSHIRE HILLS pupils</t>
  </si>
  <si>
    <t>414 - BERKSHIRE ARTS AND TECHNOLOGY Charter School - CENTRAL BERKSHIRE pupils</t>
  </si>
  <si>
    <t>414 - BERKSHIRE ARTS AND TECHNOLOGY Charter School - MOUNT GREYLOCK pupils</t>
  </si>
  <si>
    <t>416 - BOSTON PREPARATORY Charter School - BOSTON pupils</t>
  </si>
  <si>
    <t>416 - BOSTON PREPARATORY Charter School - BROCKTON pupils</t>
  </si>
  <si>
    <t>416 - BOSTON PREPARATORY Charter School - DEDHAM pupils</t>
  </si>
  <si>
    <t>416 - BOSTON PREPARATORY Charter School - MILTON pupils</t>
  </si>
  <si>
    <t>416 - BOSTON PREPARATORY Charter School - RANDOLPH pupils</t>
  </si>
  <si>
    <t>416 - BOSTON PREPARATORY Charter School - STOUGHTON pupils</t>
  </si>
  <si>
    <t>417 - BRIDGE BOSTON Charter School - BOSTON pupils</t>
  </si>
  <si>
    <t>417 - BRIDGE BOSTON Charter School - RANDOLPH pupils</t>
  </si>
  <si>
    <t>417 - BRIDGE BOSTON Charter School - SOMERVILLE pupils</t>
  </si>
  <si>
    <t>417 - BRIDGE BOSTON Charter School - TAUNTON pupils</t>
  </si>
  <si>
    <t>418 - CHRISTA MCAULIFFE Charter School - ASHLAND pupils</t>
  </si>
  <si>
    <t>418 - CHRISTA MCAULIFFE Charter School - BOSTON pupils</t>
  </si>
  <si>
    <t>418 - CHRISTA MCAULIFFE Charter School - EVERETT pupils</t>
  </si>
  <si>
    <t>418 - CHRISTA MCAULIFFE Charter School - FRAMINGHAM pupils</t>
  </si>
  <si>
    <t>418 - CHRISTA MCAULIFFE Charter School - HOLLISTON pupils</t>
  </si>
  <si>
    <t>418 - CHRISTA MCAULIFFE Charter School - HOPKINTON pupils</t>
  </si>
  <si>
    <t>418 - CHRISTA MCAULIFFE Charter School - MARLBOROUGH pupils</t>
  </si>
  <si>
    <t>418 - CHRISTA MCAULIFFE Charter School - MAYNARD pupils</t>
  </si>
  <si>
    <t>418 - CHRISTA MCAULIFFE Charter School - MEDFIELD pupils</t>
  </si>
  <si>
    <t>418 - CHRISTA MCAULIFFE Charter School - MILFORD pupils</t>
  </si>
  <si>
    <t>418 - CHRISTA MCAULIFFE Charter School - NATICK pupils</t>
  </si>
  <si>
    <t>418 - CHRISTA MCAULIFFE Charter School - NORTHBOROUGH pupils</t>
  </si>
  <si>
    <t>418 - CHRISTA MCAULIFFE Charter School - SOUTHBOROUGH pupils</t>
  </si>
  <si>
    <t>418 - CHRISTA MCAULIFFE Charter School - SUDBURY pupils</t>
  </si>
  <si>
    <t>418 - CHRISTA MCAULIFFE Charter School - UXBRIDGE pupils</t>
  </si>
  <si>
    <t>418 - CHRISTA MCAULIFFE Charter School - WAYLAND pupils</t>
  </si>
  <si>
    <t>418 - CHRISTA MCAULIFFE Charter School - WESTBOROUGH pupils</t>
  </si>
  <si>
    <t>418 - CHRISTA MCAULIFFE Charter School - DOVER SHERBORN pupils</t>
  </si>
  <si>
    <t>418 - CHRISTA MCAULIFFE Charter School - MENDON UPTON pupils</t>
  </si>
  <si>
    <t>419 - HELEN Y. DAVIS LEADERSHIP ACADEMY Charter School - BOSTON pupils</t>
  </si>
  <si>
    <t>419 - HELEN Y. DAVIS LEADERSHIP ACADEMY Charter School - BROCKTON pupils</t>
  </si>
  <si>
    <t>419 - HELEN Y. DAVIS LEADERSHIP ACADEMY Charter School - CAMBRIDGE pupils</t>
  </si>
  <si>
    <t>419 - HELEN Y. DAVIS LEADERSHIP ACADEMY Charter School - HOLBROOK pupils</t>
  </si>
  <si>
    <t>419 - HELEN Y. DAVIS LEADERSHIP ACADEMY Charter School - MALDEN pupils</t>
  </si>
  <si>
    <t>419 - HELEN Y. DAVIS LEADERSHIP ACADEMY Charter School - RANDOLPH pupils</t>
  </si>
  <si>
    <t>420 - BENJAMIN BANNEKER Charter School - ARLINGTON pupils</t>
  </si>
  <si>
    <t>420 - BENJAMIN BANNEKER Charter School - BEDFORD pupils</t>
  </si>
  <si>
    <t>420 - BENJAMIN BANNEKER Charter School - BELMONT pupils</t>
  </si>
  <si>
    <t>420 - BENJAMIN BANNEKER Charter School - BILLERICA pupils</t>
  </si>
  <si>
    <t>420 - BENJAMIN BANNEKER Charter School - BOSTON pupils</t>
  </si>
  <si>
    <t>420 - BENJAMIN BANNEKER Charter School - BROCKTON pupils</t>
  </si>
  <si>
    <t>420 - BENJAMIN BANNEKER Charter School - CAMBRIDGE pupils</t>
  </si>
  <si>
    <t>420 - BENJAMIN BANNEKER Charter School - CHELSEA pupils</t>
  </si>
  <si>
    <t>420 - BENJAMIN BANNEKER Charter School - EVERETT pupils</t>
  </si>
  <si>
    <t>420 - BENJAMIN BANNEKER Charter School - LAWRENCE pupils</t>
  </si>
  <si>
    <t>420 - BENJAMIN BANNEKER Charter School - LYNN pupils</t>
  </si>
  <si>
    <t>420 - BENJAMIN BANNEKER Charter School - MALDEN pupils</t>
  </si>
  <si>
    <t>420 - BENJAMIN BANNEKER Charter School - MEDFORD pupils</t>
  </si>
  <si>
    <t>420 - BENJAMIN BANNEKER Charter School - METHUEN pupils</t>
  </si>
  <si>
    <t>420 - BENJAMIN BANNEKER Charter School - QUINCY pupils</t>
  </si>
  <si>
    <t>420 - BENJAMIN BANNEKER Charter School - RANDOLPH pupils</t>
  </si>
  <si>
    <t>420 - BENJAMIN BANNEKER Charter School - REVERE pupils</t>
  </si>
  <si>
    <t>420 - BENJAMIN BANNEKER Charter School - SAUGUS pupils</t>
  </si>
  <si>
    <t>420 - BENJAMIN BANNEKER Charter School - SOMERVILLE pupils</t>
  </si>
  <si>
    <t>420 - BENJAMIN BANNEKER Charter School - WALTHAM pupils</t>
  </si>
  <si>
    <t>420 - BENJAMIN BANNEKER Charter School - WOBURN pupils</t>
  </si>
  <si>
    <t>420 - BENJAMIN BANNEKER Charter School - AYER SHIRLEY pupils</t>
  </si>
  <si>
    <t>426 - COMMUNITY DAY - GATEWAY Charter School - ANDOVER pupils</t>
  </si>
  <si>
    <t>426 - COMMUNITY DAY - GATEWAY Charter School - CHELMSFORD pupils</t>
  </si>
  <si>
    <t>426 - COMMUNITY DAY - GATEWAY Charter School - DRACUT pupils</t>
  </si>
  <si>
    <t>426 - COMMUNITY DAY - GATEWAY Charter School - LAWRENCE pupils</t>
  </si>
  <si>
    <t>426 - COMMUNITY DAY - GATEWAY Charter School - METHUEN pupils</t>
  </si>
  <si>
    <t>428 - BROOKE Charter School - BOSTON pupils</t>
  </si>
  <si>
    <t>428 - BROOKE Charter School - BRAINTREE pupils</t>
  </si>
  <si>
    <t>428 - BROOKE Charter School - BROCKTON pupils</t>
  </si>
  <si>
    <t>428 - BROOKE Charter School - CANTON pupils</t>
  </si>
  <si>
    <t>428 - BROOKE Charter School - CHELSEA pupils</t>
  </si>
  <si>
    <t>428 - BROOKE Charter School - DEDHAM pupils</t>
  </si>
  <si>
    <t>428 - BROOKE Charter School - EVERETT pupils</t>
  </si>
  <si>
    <t>428 - BROOKE Charter School - LYNN pupils</t>
  </si>
  <si>
    <t>428 - BROOKE Charter School - MILTON pupils</t>
  </si>
  <si>
    <t>428 - BROOKE Charter School - NORWOOD pupils</t>
  </si>
  <si>
    <t>428 - BROOKE Charter School - QUINCY pupils</t>
  </si>
  <si>
    <t>428 - BROOKE Charter School - RANDOLPH pupils</t>
  </si>
  <si>
    <t>428 - BROOKE Charter School - REVERE pupils</t>
  </si>
  <si>
    <t>428 - BROOKE Charter School - STOUGHTON pupils</t>
  </si>
  <si>
    <t>428 - BROOKE Charter School - WALTHAM pupils</t>
  </si>
  <si>
    <t>428 - BROOKE Charter School - WINTHROP pupils</t>
  </si>
  <si>
    <t>428 - BROOKE Charter School - BRIDGEWATER RAYNHAM pupils</t>
  </si>
  <si>
    <t>428 - BROOKE Charter School - DIGHTON REHOBOTH pupils</t>
  </si>
  <si>
    <t>429 - KIPP ACADEMY LYNN Charter School - BEVERLY pupils</t>
  </si>
  <si>
    <t>429 - KIPP ACADEMY LYNN Charter School - CHELSEA pupils</t>
  </si>
  <si>
    <t>429 - KIPP ACADEMY LYNN Charter School - LYNN pupils</t>
  </si>
  <si>
    <t>429 - KIPP ACADEMY LYNN Charter School - LYNNFIELD pupils</t>
  </si>
  <si>
    <t>429 - KIPP ACADEMY LYNN Charter School - MARBLEHEAD pupils</t>
  </si>
  <si>
    <t>429 - KIPP ACADEMY LYNN Charter School - MEDFORD pupils</t>
  </si>
  <si>
    <t>429 - KIPP ACADEMY LYNN Charter School - PEABODY pupils</t>
  </si>
  <si>
    <t>429 - KIPP ACADEMY LYNN Charter School - REVERE pupils</t>
  </si>
  <si>
    <t>429 - KIPP ACADEMY LYNN Charter School - SALEM pupils</t>
  </si>
  <si>
    <t>429 - KIPP ACADEMY LYNN Charter School - SAUGUS pupils</t>
  </si>
  <si>
    <t>429 - KIPP ACADEMY LYNN Charter School - SWAMPSCOTT pupils</t>
  </si>
  <si>
    <t>430 - ADVANCED MATH AND SCIENCE ACADEMY Charter School - ANDOVER pupils</t>
  </si>
  <si>
    <t>430 - ADVANCED MATH AND SCIENCE ACADEMY Charter School - ASHLAND pupils</t>
  </si>
  <si>
    <t>430 - ADVANCED MATH AND SCIENCE ACADEMY Charter School - AUBURN pupils</t>
  </si>
  <si>
    <t>430 - ADVANCED MATH AND SCIENCE ACADEMY Charter School - BILLERICA pupils</t>
  </si>
  <si>
    <t>430 - ADVANCED MATH AND SCIENCE ACADEMY Charter School - CHELMSFORD pupils</t>
  </si>
  <si>
    <t>430 - ADVANCED MATH AND SCIENCE ACADEMY Charter School - CLINTON pupils</t>
  </si>
  <si>
    <t>430 - ADVANCED MATH AND SCIENCE ACADEMY Charter School - FRAMINGHAM pupils</t>
  </si>
  <si>
    <t>430 - ADVANCED MATH AND SCIENCE ACADEMY Charter School - FRANKLIN pupils</t>
  </si>
  <si>
    <t>430 - ADVANCED MATH AND SCIENCE ACADEMY Charter School - GRAFTON pupils</t>
  </si>
  <si>
    <t>430 - ADVANCED MATH AND SCIENCE ACADEMY Charter School - HARVARD pupils</t>
  </si>
  <si>
    <t>430 - ADVANCED MATH AND SCIENCE ACADEMY Charter School - HOLLISTON pupils</t>
  </si>
  <si>
    <t>430 - ADVANCED MATH AND SCIENCE ACADEMY Charter School - HOPEDALE pupils</t>
  </si>
  <si>
    <t>430 - ADVANCED MATH AND SCIENCE ACADEMY Charter School - HOPKINTON pupils</t>
  </si>
  <si>
    <t>430 - ADVANCED MATH AND SCIENCE ACADEMY Charter School - HUDSON pupils</t>
  </si>
  <si>
    <t>430 - ADVANCED MATH AND SCIENCE ACADEMY Charter School - LEOMINSTER pupils</t>
  </si>
  <si>
    <t>430 - ADVANCED MATH AND SCIENCE ACADEMY Charter School - LITTLETON pupils</t>
  </si>
  <si>
    <t>430 - ADVANCED MATH AND SCIENCE ACADEMY Charter School - MARLBOROUGH pupils</t>
  </si>
  <si>
    <t>430 - ADVANCED MATH AND SCIENCE ACADEMY Charter School - MAYNARD pupils</t>
  </si>
  <si>
    <t>430 - ADVANCED MATH AND SCIENCE ACADEMY Charter School - MEDWAY pupils</t>
  </si>
  <si>
    <t>430 - ADVANCED MATH AND SCIENCE ACADEMY Charter School - NATICK pupils</t>
  </si>
  <si>
    <t>430 - ADVANCED MATH AND SCIENCE ACADEMY Charter School - NEWTON pupils</t>
  </si>
  <si>
    <t>430 - ADVANCED MATH AND SCIENCE ACADEMY Charter School - NORTHBOROUGH pupils</t>
  </si>
  <si>
    <t>430 - ADVANCED MATH AND SCIENCE ACADEMY Charter School - SHREWSBURY pupils</t>
  </si>
  <si>
    <t>430 - ADVANCED MATH AND SCIENCE ACADEMY Charter School - UXBRIDGE pupils</t>
  </si>
  <si>
    <t>430 - ADVANCED MATH AND SCIENCE ACADEMY Charter School - WALTHAM pupils</t>
  </si>
  <si>
    <t>430 - ADVANCED MATH AND SCIENCE ACADEMY Charter School - WATERTOWN pupils</t>
  </si>
  <si>
    <t>430 - ADVANCED MATH AND SCIENCE ACADEMY Charter School - WELLESLEY pupils</t>
  </si>
  <si>
    <t>430 - ADVANCED MATH AND SCIENCE ACADEMY Charter School - WESTBOROUGH pupils</t>
  </si>
  <si>
    <t>430 - ADVANCED MATH AND SCIENCE ACADEMY Charter School - WEST BOYLSTON pupils</t>
  </si>
  <si>
    <t>430 - ADVANCED MATH AND SCIENCE ACADEMY Charter School - WESTFORD pupils</t>
  </si>
  <si>
    <t>430 - ADVANCED MATH AND SCIENCE ACADEMY Charter School - WORCESTER pupils</t>
  </si>
  <si>
    <t>430 - ADVANCED MATH AND SCIENCE ACADEMY Charter School - AYER SHIRLEY pupils</t>
  </si>
  <si>
    <t>430 - ADVANCED MATH AND SCIENCE ACADEMY Charter School - BERLIN BOYLSTON pupils</t>
  </si>
  <si>
    <t>430 - ADVANCED MATH AND SCIENCE ACADEMY Charter School - LINCOLN SUDBURY pupils</t>
  </si>
  <si>
    <t>430 - ADVANCED MATH AND SCIENCE ACADEMY Charter School - MENDON UPTON pupils</t>
  </si>
  <si>
    <t>430 - ADVANCED MATH AND SCIENCE ACADEMY Charter School - NASHOBA pupils</t>
  </si>
  <si>
    <t>430 - ADVANCED MATH AND SCIENCE ACADEMY Charter School - NORTHBORO SOUTHBORO pupils</t>
  </si>
  <si>
    <t>430 - ADVANCED MATH AND SCIENCE ACADEMY Charter School - NORTH MIDDLESEX pupils</t>
  </si>
  <si>
    <t>430 - ADVANCED MATH AND SCIENCE ACADEMY Charter School - WACHUSETT pupils</t>
  </si>
  <si>
    <t>431 - COMMUNITY DAY - R. KINGMAN WEBSTER Charter School - HAVERHILL pupils</t>
  </si>
  <si>
    <t>431 - COMMUNITY DAY - R. KINGMAN WEBSTER Charter School - LAWRENCE pupils</t>
  </si>
  <si>
    <t>431 - COMMUNITY DAY - R. KINGMAN WEBSTER Charter School - METHUEN pupils</t>
  </si>
  <si>
    <t>432 - CAPE COD LIGHTHOUSE Charter School - BARNSTABLE pupils</t>
  </si>
  <si>
    <t>432 - CAPE COD LIGHTHOUSE Charter School - MASHPEE pupils</t>
  </si>
  <si>
    <t>432 - CAPE COD LIGHTHOUSE Charter School - SANDWICH pupils</t>
  </si>
  <si>
    <t>432 - CAPE COD LIGHTHOUSE Charter School - TRURO pupils</t>
  </si>
  <si>
    <t>432 - CAPE COD LIGHTHOUSE Charter School - DENNIS YARMOUTH pupils</t>
  </si>
  <si>
    <t>432 - CAPE COD LIGHTHOUSE Charter School - NAUSET pupils</t>
  </si>
  <si>
    <t>432 - CAPE COD LIGHTHOUSE Charter School - MONOMOY pupils</t>
  </si>
  <si>
    <t>435 - INNOVATION ACADEMY Charter School - ANDOVER pupils</t>
  </si>
  <si>
    <t>435 - INNOVATION ACADEMY Charter School - BILLERICA pupils</t>
  </si>
  <si>
    <t>435 - INNOVATION ACADEMY Charter School - CHELMSFORD pupils</t>
  </si>
  <si>
    <t>435 - INNOVATION ACADEMY Charter School - DRACUT pupils</t>
  </si>
  <si>
    <t>435 - INNOVATION ACADEMY Charter School - HARVARD pupils</t>
  </si>
  <si>
    <t>435 - INNOVATION ACADEMY Charter School - LAWRENCE pupils</t>
  </si>
  <si>
    <t>435 - INNOVATION ACADEMY Charter School - LEXINGTON pupils</t>
  </si>
  <si>
    <t>435 - INNOVATION ACADEMY Charter School - LOWELL pupils</t>
  </si>
  <si>
    <t>435 - INNOVATION ACADEMY Charter School - METHUEN pupils</t>
  </si>
  <si>
    <t>435 - INNOVATION ACADEMY Charter School - STONEHAM pupils</t>
  </si>
  <si>
    <t>435 - INNOVATION ACADEMY Charter School - TEWKSBURY pupils</t>
  </si>
  <si>
    <t>435 - INNOVATION ACADEMY Charter School - TYNGSBOROUGH pupils</t>
  </si>
  <si>
    <t>435 - INNOVATION ACADEMY Charter School - WESTFORD pupils</t>
  </si>
  <si>
    <t>435 - INNOVATION ACADEMY Charter School - WILMINGTON pupils</t>
  </si>
  <si>
    <t>435 - INNOVATION ACADEMY Charter School - ACTON BOXBOROUGH pupils</t>
  </si>
  <si>
    <t>435 - INNOVATION ACADEMY Charter School - GROTON DUNSTABLE pupils</t>
  </si>
  <si>
    <t>435 - INNOVATION ACADEMY Charter School - NORTH MIDDLESEX pupils</t>
  </si>
  <si>
    <t>436 - COMMUNITY CS OF CAMBRIDGE Charter School - ABINGTON pupils</t>
  </si>
  <si>
    <t>436 - COMMUNITY CS OF CAMBRIDGE Charter School - ARLINGTON pupils</t>
  </si>
  <si>
    <t>436 - COMMUNITY CS OF CAMBRIDGE Charter School - BOSTON pupils</t>
  </si>
  <si>
    <t>436 - COMMUNITY CS OF CAMBRIDGE Charter School - BROCKTON pupils</t>
  </si>
  <si>
    <t>436 - COMMUNITY CS OF CAMBRIDGE Charter School - BROOKLINE pupils</t>
  </si>
  <si>
    <t>436 - COMMUNITY CS OF CAMBRIDGE Charter School - CAMBRIDGE pupils</t>
  </si>
  <si>
    <t>436 - COMMUNITY CS OF CAMBRIDGE Charter School - CHELSEA pupils</t>
  </si>
  <si>
    <t>436 - COMMUNITY CS OF CAMBRIDGE Charter School - EVERETT pupils</t>
  </si>
  <si>
    <t>436 - COMMUNITY CS OF CAMBRIDGE Charter School - HOLBROOK pupils</t>
  </si>
  <si>
    <t>436 - COMMUNITY CS OF CAMBRIDGE Charter School - LAWRENCE pupils</t>
  </si>
  <si>
    <t>436 - COMMUNITY CS OF CAMBRIDGE Charter School - MALDEN pupils</t>
  </si>
  <si>
    <t>436 - COMMUNITY CS OF CAMBRIDGE Charter School - MEDFORD pupils</t>
  </si>
  <si>
    <t>436 - COMMUNITY CS OF CAMBRIDGE Charter School - MILTON pupils</t>
  </si>
  <si>
    <t>436 - COMMUNITY CS OF CAMBRIDGE Charter School - PEABODY pupils</t>
  </si>
  <si>
    <t>436 - COMMUNITY CS OF CAMBRIDGE Charter School - RANDOLPH pupils</t>
  </si>
  <si>
    <t>436 - COMMUNITY CS OF CAMBRIDGE Charter School - REVERE pupils</t>
  </si>
  <si>
    <t>436 - COMMUNITY CS OF CAMBRIDGE Charter School - SALEM pupils</t>
  </si>
  <si>
    <t>436 - COMMUNITY CS OF CAMBRIDGE Charter School - SAUGUS pupils</t>
  </si>
  <si>
    <t>436 - COMMUNITY CS OF CAMBRIDGE Charter School - SOMERVILLE pupils</t>
  </si>
  <si>
    <t>436 - COMMUNITY CS OF CAMBRIDGE Charter School - STONEHAM pupils</t>
  </si>
  <si>
    <t>436 - COMMUNITY CS OF CAMBRIDGE Charter School - STOUGHTON pupils</t>
  </si>
  <si>
    <t>436 - COMMUNITY CS OF CAMBRIDGE Charter School - WALTHAM pupils</t>
  </si>
  <si>
    <t>436 - COMMUNITY CS OF CAMBRIDGE Charter School - WATERTOWN pupils</t>
  </si>
  <si>
    <t>436 - COMMUNITY CS OF CAMBRIDGE Charter School - WINTHROP pupils</t>
  </si>
  <si>
    <t>437 - CITY ON A HILL - CIRCUIT ST Charter School - BOSTON pupils</t>
  </si>
  <si>
    <t>437 - CITY ON A HILL - CIRCUIT ST Charter School - FRAMINGHAM pupils</t>
  </si>
  <si>
    <t>437 - CITY ON A HILL - CIRCUIT ST Charter School - HOLBROOK pupils</t>
  </si>
  <si>
    <t>437 - CITY ON A HILL - CIRCUIT ST Charter School - MILTON pupils</t>
  </si>
  <si>
    <t>437 - CITY ON A HILL - CIRCUIT ST Charter School - RANDOLPH pupils</t>
  </si>
  <si>
    <t>438 - CODMAN ACADEMY Charter School - BOSTON pupils</t>
  </si>
  <si>
    <t>438 - CODMAN ACADEMY Charter School - NORWOOD pupils</t>
  </si>
  <si>
    <t>438 - CODMAN ACADEMY Charter School - RANDOLPH pupils</t>
  </si>
  <si>
    <t>438 - CODMAN ACADEMY Charter School - REVERE pupils</t>
  </si>
  <si>
    <t>439 - CONSERVATORY LAB Charter School - BOSTON pupils</t>
  </si>
  <si>
    <t>439 - CONSERVATORY LAB Charter School - HOLBROOK pupils</t>
  </si>
  <si>
    <t>439 - CONSERVATORY LAB Charter School - NEWTON pupils</t>
  </si>
  <si>
    <t>440 - COMMUNITY DAY - PROSPECT Charter School - ANDOVER pupils</t>
  </si>
  <si>
    <t>440 - COMMUNITY DAY - PROSPECT Charter School - HAVERHILL pupils</t>
  </si>
  <si>
    <t>440 - COMMUNITY DAY - PROSPECT Charter School - LAWRENCE pupils</t>
  </si>
  <si>
    <t>440 - COMMUNITY DAY - PROSPECT Charter School - LYNN pupils</t>
  </si>
  <si>
    <t>440 - COMMUNITY DAY - PROSPECT Charter School - METHUEN pupils</t>
  </si>
  <si>
    <t>440 - COMMUNITY DAY - PROSPECT Charter School - NORTH ANDOVER pupils</t>
  </si>
  <si>
    <t>441 - SABIS INTERNATIONAL Charter School - AGAWAM pupils</t>
  </si>
  <si>
    <t>441 - SABIS INTERNATIONAL Charter School - CHICOPEE pupils</t>
  </si>
  <si>
    <t>441 - SABIS INTERNATIONAL Charter School - EAST LONGMEADOW pupils</t>
  </si>
  <si>
    <t>441 - SABIS INTERNATIONAL Charter School - HOLYOKE pupils</t>
  </si>
  <si>
    <t>441 - SABIS INTERNATIONAL Charter School - LONGMEADOW pupils</t>
  </si>
  <si>
    <t>441 - SABIS INTERNATIONAL Charter School - LUDLOW pupils</t>
  </si>
  <si>
    <t>441 - SABIS INTERNATIONAL Charter School - SPRINGFIELD pupils</t>
  </si>
  <si>
    <t>441 - SABIS INTERNATIONAL Charter School - HAMPDEN WILBRAHAM pupils</t>
  </si>
  <si>
    <t>444 - NEIGHBORHOOD HOUSE Charter School - ABINGTON pupils</t>
  </si>
  <si>
    <t>444 - NEIGHBORHOOD HOUSE Charter School - BOSTON pupils</t>
  </si>
  <si>
    <t>444 - NEIGHBORHOOD HOUSE Charter School - CHELSEA pupils</t>
  </si>
  <si>
    <t>444 - NEIGHBORHOOD HOUSE Charter School - QUINCY pupils</t>
  </si>
  <si>
    <t>444 - NEIGHBORHOOD HOUSE Charter School - RANDOLPH pupils</t>
  </si>
  <si>
    <t>444 - NEIGHBORHOOD HOUSE Charter School - STOUGHTON pupils</t>
  </si>
  <si>
    <t>444 - NEIGHBORHOOD HOUSE Charter School - WEYMOUTH pupils</t>
  </si>
  <si>
    <t>444 - NEIGHBORHOOD HOUSE Charter School - WINTHROP pupils</t>
  </si>
  <si>
    <t>445 - ABBY KELLEY FOSTER Charter School - AUBURN pupils</t>
  </si>
  <si>
    <t>445 - ABBY KELLEY FOSTER Charter School - CLINTON pupils</t>
  </si>
  <si>
    <t>445 - ABBY KELLEY FOSTER Charter School - LEICESTER pupils</t>
  </si>
  <si>
    <t>445 - ABBY KELLEY FOSTER Charter School - LEOMINSTER pupils</t>
  </si>
  <si>
    <t>445 - ABBY KELLEY FOSTER Charter School - LUNENBURG pupils</t>
  </si>
  <si>
    <t>445 - ABBY KELLEY FOSTER Charter School - MILLBURY pupils</t>
  </si>
  <si>
    <t>445 - ABBY KELLEY FOSTER Charter School - OXFORD pupils</t>
  </si>
  <si>
    <t>445 - ABBY KELLEY FOSTER Charter School - PALMER pupils</t>
  </si>
  <si>
    <t>445 - ABBY KELLEY FOSTER Charter School - SHREWSBURY pupils</t>
  </si>
  <si>
    <t>445 - ABBY KELLEY FOSTER Charter School - WEBSTER pupils</t>
  </si>
  <si>
    <t>445 - ABBY KELLEY FOSTER Charter School - WEST BOYLSTON pupils</t>
  </si>
  <si>
    <t>445 - ABBY KELLEY FOSTER Charter School - WORCESTER pupils</t>
  </si>
  <si>
    <t>445 - ABBY KELLEY FOSTER Charter School - DUDLEY CHARLTON pupils</t>
  </si>
  <si>
    <t>445 - ABBY KELLEY FOSTER Charter School - SPENCER EAST BROOKFIELD pupils</t>
  </si>
  <si>
    <t>445 - ABBY KELLEY FOSTER Charter School - WACHUSETT pupils</t>
  </si>
  <si>
    <t>446 - FOXBOROUGH REGIONAL Charter School - ATTLEBORO pupils</t>
  </si>
  <si>
    <t>446 - FOXBOROUGH REGIONAL Charter School - AVON pupils</t>
  </si>
  <si>
    <t>446 - FOXBOROUGH REGIONAL Charter School - BOSTON pupils</t>
  </si>
  <si>
    <t>446 - FOXBOROUGH REGIONAL Charter School - BROCKTON pupils</t>
  </si>
  <si>
    <t>446 - FOXBOROUGH REGIONAL Charter School - CANTON pupils</t>
  </si>
  <si>
    <t>446 - FOXBOROUGH REGIONAL Charter School - EASTON pupils</t>
  </si>
  <si>
    <t>446 - FOXBOROUGH REGIONAL Charter School - FOXBOROUGH pupils</t>
  </si>
  <si>
    <t>446 - FOXBOROUGH REGIONAL Charter School - MANSFIELD pupils</t>
  </si>
  <si>
    <t>446 - FOXBOROUGH REGIONAL Charter School - MEDWAY pupils</t>
  </si>
  <si>
    <t>446 - FOXBOROUGH REGIONAL Charter School - NORFOLK pupils</t>
  </si>
  <si>
    <t>446 - FOXBOROUGH REGIONAL Charter School - NORTH ATTLEBOROUGH pupils</t>
  </si>
  <si>
    <t>446 - FOXBOROUGH REGIONAL Charter School - NORTON pupils</t>
  </si>
  <si>
    <t>446 - FOXBOROUGH REGIONAL Charter School - NORWOOD pupils</t>
  </si>
  <si>
    <t>446 - FOXBOROUGH REGIONAL Charter School - PLAINVILLE pupils</t>
  </si>
  <si>
    <t>446 - FOXBOROUGH REGIONAL Charter School - RANDOLPH pupils</t>
  </si>
  <si>
    <t>446 - FOXBOROUGH REGIONAL Charter School - SHARON pupils</t>
  </si>
  <si>
    <t>446 - FOXBOROUGH REGIONAL Charter School - STOUGHTON pupils</t>
  </si>
  <si>
    <t>446 - FOXBOROUGH REGIONAL Charter School - TAUNTON pupils</t>
  </si>
  <si>
    <t>446 - FOXBOROUGH REGIONAL Charter School - WALPOLE pupils</t>
  </si>
  <si>
    <t>446 - FOXBOROUGH REGIONAL Charter School - WEST BRIDGEWATER pupils</t>
  </si>
  <si>
    <t>446 - FOXBOROUGH REGIONAL Charter School - WRENTHAM pupils</t>
  </si>
  <si>
    <t>446 - FOXBOROUGH REGIONAL Charter School - DEVENS pupils</t>
  </si>
  <si>
    <t>446 - FOXBOROUGH REGIONAL Charter School - BRIDGEWATER RAYNHAM pupils</t>
  </si>
  <si>
    <t>446 - FOXBOROUGH REGIONAL Charter School - DIGHTON REHOBOTH pupils</t>
  </si>
  <si>
    <t>446 - FOXBOROUGH REGIONAL Charter School - KING PHILIP pupils</t>
  </si>
  <si>
    <t>447 - BENJAMIN FRANKLIN CLASSICAL Charter School - BELLINGHAM pupils</t>
  </si>
  <si>
    <t>447 - BENJAMIN FRANKLIN CLASSICAL Charter School - FRANKLIN pupils</t>
  </si>
  <si>
    <t>447 - BENJAMIN FRANKLIN CLASSICAL Charter School - MANSFIELD pupils</t>
  </si>
  <si>
    <t>447 - BENJAMIN FRANKLIN CLASSICAL Charter School - MEDWAY pupils</t>
  </si>
  <si>
    <t>447 - BENJAMIN FRANKLIN CLASSICAL Charter School - MILFORD pupils</t>
  </si>
  <si>
    <t>447 - BENJAMIN FRANKLIN CLASSICAL Charter School - DIGHTON REHOBOTH pupils</t>
  </si>
  <si>
    <t>449 - BOSTON COLLEGIATE Charter School - BOSTON pupils</t>
  </si>
  <si>
    <t>449 - BOSTON COLLEGIATE Charter School - BRAINTREE pupils</t>
  </si>
  <si>
    <t>449 - BOSTON COLLEGIATE Charter School - BROCKTON pupils</t>
  </si>
  <si>
    <t>449 - BOSTON COLLEGIATE Charter School - CAMBRIDGE pupils</t>
  </si>
  <si>
    <t>449 - BOSTON COLLEGIATE Charter School - HOLBROOK pupils</t>
  </si>
  <si>
    <t>449 - BOSTON COLLEGIATE Charter School - MALDEN pupils</t>
  </si>
  <si>
    <t>449 - BOSTON COLLEGIATE Charter School - MARLBOROUGH pupils</t>
  </si>
  <si>
    <t>449 - BOSTON COLLEGIATE Charter School - NORWOOD pupils</t>
  </si>
  <si>
    <t>449 - BOSTON COLLEGIATE Charter School - QUINCY pupils</t>
  </si>
  <si>
    <t>449 - BOSTON COLLEGIATE Charter School - RANDOLPH pupils</t>
  </si>
  <si>
    <t>449 - BOSTON COLLEGIATE Charter School - STOUGHTON pupils</t>
  </si>
  <si>
    <t>449 - BOSTON COLLEGIATE Charter School - WEYMOUTH pupils</t>
  </si>
  <si>
    <t>449 - BOSTON COLLEGIATE Charter School - WILMINGTON pupils</t>
  </si>
  <si>
    <t>450 - HILLTOWN COOPERATIVE Charter School - AMHERST pupils</t>
  </si>
  <si>
    <t>450 - HILLTOWN COOPERATIVE Charter School - EASTHAMPTON pupils</t>
  </si>
  <si>
    <t>450 - HILLTOWN COOPERATIVE Charter School - HADLEY pupils</t>
  </si>
  <si>
    <t>450 - HILLTOWN COOPERATIVE Charter School - HATFIELD pupils</t>
  </si>
  <si>
    <t>450 - HILLTOWN COOPERATIVE Charter School - NORTHAMPTON pupils</t>
  </si>
  <si>
    <t>450 - HILLTOWN COOPERATIVE Charter School - SOUTHAMPTON pupils</t>
  </si>
  <si>
    <t>450 - HILLTOWN COOPERATIVE Charter School - SOUTH HADLEY pupils</t>
  </si>
  <si>
    <t>450 - HILLTOWN COOPERATIVE Charter School - WESTHAMPTON pupils</t>
  </si>
  <si>
    <t>450 - HILLTOWN COOPERATIVE Charter School - WILLIAMSBURG pupils</t>
  </si>
  <si>
    <t>450 - HILLTOWN COOPERATIVE Charter School - AMHERST PELHAM pupils</t>
  </si>
  <si>
    <t>450 - HILLTOWN COOPERATIVE Charter School - CHESTERFIELD GOSHEN pupils</t>
  </si>
  <si>
    <t>450 - HILLTOWN COOPERATIVE Charter School - CENTRAL BERKSHIRE pupils</t>
  </si>
  <si>
    <t>450 - HILLTOWN COOPERATIVE Charter School - GILL MONTAGUE pupils</t>
  </si>
  <si>
    <t>450 - HILLTOWN COOPERATIVE Charter School - HAMPSHIRE pupils</t>
  </si>
  <si>
    <t>450 - HILLTOWN COOPERATIVE Charter School - MOHAWK TRAIL pupils</t>
  </si>
  <si>
    <t>453 - HOLYOKE COMMUNITY Charter School - CHICOPEE pupils</t>
  </si>
  <si>
    <t>453 - HOLYOKE COMMUNITY Charter School - EASTHAMPTON pupils</t>
  </si>
  <si>
    <t>453 - HOLYOKE COMMUNITY Charter School - HOLYOKE pupils</t>
  </si>
  <si>
    <t>453 - HOLYOKE COMMUNITY Charter School - NORTHAMPTON pupils</t>
  </si>
  <si>
    <t>453 - HOLYOKE COMMUNITY Charter School - SOUTH HADLEY pupils</t>
  </si>
  <si>
    <t>453 - HOLYOKE COMMUNITY Charter School - SPRINGFIELD pupils</t>
  </si>
  <si>
    <t>453 - HOLYOKE COMMUNITY Charter School - WESTFIELD pupils</t>
  </si>
  <si>
    <t>453 - HOLYOKE COMMUNITY Charter School - WEST SPRINGFIELD pupils</t>
  </si>
  <si>
    <t>454 - LAWRENCE FAMILY DEVELOPMENT Charter School - ANDOVER pupils</t>
  </si>
  <si>
    <t>454 - LAWRENCE FAMILY DEVELOPMENT Charter School - HAVERHILL pupils</t>
  </si>
  <si>
    <t>454 - LAWRENCE FAMILY DEVELOPMENT Charter School - LAWRENCE pupils</t>
  </si>
  <si>
    <t>454 - LAWRENCE FAMILY DEVELOPMENT Charter School - LOWELL pupils</t>
  </si>
  <si>
    <t>454 - LAWRENCE FAMILY DEVELOPMENT Charter School - METHUEN pupils</t>
  </si>
  <si>
    <t>455 - HILL VIEW MONTESSORI Charter School - AMESBURY pupils</t>
  </si>
  <si>
    <t>455 - HILL VIEW MONTESSORI Charter School - HAVERHILL pupils</t>
  </si>
  <si>
    <t>455 - HILL VIEW MONTESSORI Charter School - LOWELL pupils</t>
  </si>
  <si>
    <t>455 - HILL VIEW MONTESSORI Charter School - METHUEN pupils</t>
  </si>
  <si>
    <t>455 - HILL VIEW MONTESSORI Charter School - PENTUCKET pupils</t>
  </si>
  <si>
    <t>456 - LOWELL COMMUNITY Charter School - ANDOVER pupils</t>
  </si>
  <si>
    <t>456 - LOWELL COMMUNITY Charter School - BILLERICA pupils</t>
  </si>
  <si>
    <t>456 - LOWELL COMMUNITY Charter School - CHELMSFORD pupils</t>
  </si>
  <si>
    <t>456 - LOWELL COMMUNITY Charter School - DRACUT pupils</t>
  </si>
  <si>
    <t>456 - LOWELL COMMUNITY Charter School - LAWRENCE pupils</t>
  </si>
  <si>
    <t>456 - LOWELL COMMUNITY Charter School - LOWELL pupils</t>
  </si>
  <si>
    <t>456 - LOWELL COMMUNITY Charter School - MARLBOROUGH pupils</t>
  </si>
  <si>
    <t>456 - LOWELL COMMUNITY Charter School - TEWKSBURY pupils</t>
  </si>
  <si>
    <t>458 - LOWELL MIDDLESEX ACADEMY Charter School - BILLERICA pupils</t>
  </si>
  <si>
    <t>458 - LOWELL MIDDLESEX ACADEMY Charter School - DRACUT pupils</t>
  </si>
  <si>
    <t>458 - LOWELL MIDDLESEX ACADEMY Charter School - LOWELL pupils</t>
  </si>
  <si>
    <t>458 - LOWELL MIDDLESEX ACADEMY Charter School - TYNGSBOROUGH pupils</t>
  </si>
  <si>
    <t>463 - KIPP ACADEMY BOSTON Charter School - BOSTON pupils</t>
  </si>
  <si>
    <t>463 - KIPP ACADEMY BOSTON Charter School - LYNN pupils</t>
  </si>
  <si>
    <t>463 - KIPP ACADEMY BOSTON Charter School - NATICK pupils</t>
  </si>
  <si>
    <t>463 - KIPP ACADEMY BOSTON Charter School - WALTHAM pupils</t>
  </si>
  <si>
    <t>464 - MARBLEHEAD COMMUNITY Charter School - GLOUCESTER pupils</t>
  </si>
  <si>
    <t>464 - MARBLEHEAD COMMUNITY Charter School - LYNN pupils</t>
  </si>
  <si>
    <t>464 - MARBLEHEAD COMMUNITY Charter School - MARBLEHEAD pupils</t>
  </si>
  <si>
    <t>464 - MARBLEHEAD COMMUNITY Charter School - NAHANT pupils</t>
  </si>
  <si>
    <t>464 - MARBLEHEAD COMMUNITY Charter School - PEABODY pupils</t>
  </si>
  <si>
    <t>464 - MARBLEHEAD COMMUNITY Charter School - SALEM pupils</t>
  </si>
  <si>
    <t>464 - MARBLEHEAD COMMUNITY Charter School - SAUGUS pupils</t>
  </si>
  <si>
    <t>464 - MARBLEHEAD COMMUNITY Charter School - SWAMPSCOTT pupils</t>
  </si>
  <si>
    <t>466 - MARTHA'S VINEYARD Charter School - MARTHAS VINEYARD District - FALMOUTH pupils</t>
  </si>
  <si>
    <t>466 - MARTHA'S VINEYARD Charter School - MARTHAS VINEYARD District - MARTHAS VINEYARD pupils</t>
  </si>
  <si>
    <t>466 - MARTHA'S VINEYARD Charter School - UPISLAND District - EDGARTOWN pupils</t>
  </si>
  <si>
    <t>466 - MARTHA'S VINEYARD Charter School - UPISLAND District - FALMOUTH pupils</t>
  </si>
  <si>
    <t>466 - MARTHA'S VINEYARD Charter School - UPISLAND District - OAK BLUFFS pupils</t>
  </si>
  <si>
    <t>466 - MARTHA'S VINEYARD Charter School - UPISLAND District - TISBURY pupils</t>
  </si>
  <si>
    <t>466 - MARTHA'S VINEYARD Charter School - UPISLAND District - UPISLAND pupils</t>
  </si>
  <si>
    <t>469 - MATCH Charter School - BOSTON pupils</t>
  </si>
  <si>
    <t>469 - MATCH Charter School - BROCKTON pupils</t>
  </si>
  <si>
    <t>469 - MATCH Charter School - CHELSEA pupils</t>
  </si>
  <si>
    <t>469 - MATCH Charter School - QUINCY pupils</t>
  </si>
  <si>
    <t>469 - MATCH Charter School - RANDOLPH pupils</t>
  </si>
  <si>
    <t>469 - MATCH Charter School - STOUGHTON pupils</t>
  </si>
  <si>
    <t>470 - MYSTIC VALLEY REGIONAL Charter School - BOSTON pupils</t>
  </si>
  <si>
    <t>470 - MYSTIC VALLEY REGIONAL Charter School - CHELSEA pupils</t>
  </si>
  <si>
    <t>470 - MYSTIC VALLEY REGIONAL Charter School - EVERETT pupils</t>
  </si>
  <si>
    <t>470 - MYSTIC VALLEY REGIONAL Charter School - LYNN pupils</t>
  </si>
  <si>
    <t>470 - MYSTIC VALLEY REGIONAL Charter School - MALDEN pupils</t>
  </si>
  <si>
    <t>470 - MYSTIC VALLEY REGIONAL Charter School - MEDFORD pupils</t>
  </si>
  <si>
    <t>470 - MYSTIC VALLEY REGIONAL Charter School - MELROSE pupils</t>
  </si>
  <si>
    <t>470 - MYSTIC VALLEY REGIONAL Charter School - PEABODY pupils</t>
  </si>
  <si>
    <t>470 - MYSTIC VALLEY REGIONAL Charter School - READING pupils</t>
  </si>
  <si>
    <t>470 - MYSTIC VALLEY REGIONAL Charter School - REVERE pupils</t>
  </si>
  <si>
    <t>470 - MYSTIC VALLEY REGIONAL Charter School - SAUGUS pupils</t>
  </si>
  <si>
    <t>470 - MYSTIC VALLEY REGIONAL Charter School - STONEHAM pupils</t>
  </si>
  <si>
    <t>470 - MYSTIC VALLEY REGIONAL Charter School - WAKEFIELD pupils</t>
  </si>
  <si>
    <t>470 - MYSTIC VALLEY REGIONAL Charter School - WATERTOWN pupils</t>
  </si>
  <si>
    <t>470 - MYSTIC VALLEY REGIONAL Charter School - WILMINGTON pupils</t>
  </si>
  <si>
    <t>470 - MYSTIC VALLEY REGIONAL Charter School - WINCHESTER pupils</t>
  </si>
  <si>
    <t>470 - MYSTIC VALLEY REGIONAL Charter School - WOBURN pupils</t>
  </si>
  <si>
    <t>474 - SIZER SCHOOL, A NORTH CENTRAL CHARTER ESSENTIAL SCHOOL Charter School - FITCHBURG pupils</t>
  </si>
  <si>
    <t>474 - SIZER SCHOOL, A NORTH CENTRAL CHARTER ESSENTIAL SCHOOL Charter School - GARDNER pupils</t>
  </si>
  <si>
    <t>474 - SIZER SCHOOL, A NORTH CENTRAL CHARTER ESSENTIAL SCHOOL Charter School - LEOMINSTER pupils</t>
  </si>
  <si>
    <t>474 - SIZER SCHOOL, A NORTH CENTRAL CHARTER ESSENTIAL SCHOOL Charter School - LITTLETON pupils</t>
  </si>
  <si>
    <t>474 - SIZER SCHOOL, A NORTH CENTRAL CHARTER ESSENTIAL SCHOOL Charter School - LUNENBURG pupils</t>
  </si>
  <si>
    <t>474 - SIZER SCHOOL, A NORTH CENTRAL CHARTER ESSENTIAL SCHOOL Charter School - WINCHENDON pupils</t>
  </si>
  <si>
    <t>474 - SIZER SCHOOL, A NORTH CENTRAL CHARTER ESSENTIAL SCHOOL Charter School - ASHBURNHAM WESTMINSTER pupils</t>
  </si>
  <si>
    <t>474 - SIZER SCHOOL, A NORTH CENTRAL CHARTER ESSENTIAL SCHOOL Charter School - ATHOL ROYALSTON pupils</t>
  </si>
  <si>
    <t>474 - SIZER SCHOOL, A NORTH CENTRAL CHARTER ESSENTIAL SCHOOL Charter School - AYER SHIRLEY pupils</t>
  </si>
  <si>
    <t>474 - SIZER SCHOOL, A NORTH CENTRAL CHARTER ESSENTIAL SCHOOL Charter School - NARRAGANSETT pupils</t>
  </si>
  <si>
    <t>474 - SIZER SCHOOL, A NORTH CENTRAL CHARTER ESSENTIAL SCHOOL Charter School - NASHOBA pupils</t>
  </si>
  <si>
    <t>474 - SIZER SCHOOL, A NORTH CENTRAL CHARTER ESSENTIAL SCHOOL Charter School - NORTH MIDDLESEX pupils</t>
  </si>
  <si>
    <t>474 - SIZER SCHOOL, A NORTH CENTRAL CHARTER ESSENTIAL SCHOOL Charter School - QUABBIN pupils</t>
  </si>
  <si>
    <t>474 - SIZER SCHOOL, A NORTH CENTRAL CHARTER ESSENTIAL SCHOOL Charter School - RALPH C MAHAR pupils</t>
  </si>
  <si>
    <t>474 - SIZER SCHOOL, A NORTH CENTRAL CHARTER ESSENTIAL SCHOOL Charter School - WACHUSETT pupils</t>
  </si>
  <si>
    <t>475 - DORCHESTER COLLEGIATE ACADEMY Charter School - BOSTON pupils</t>
  </si>
  <si>
    <t>475 - DORCHESTER COLLEGIATE ACADEMY Charter School - RANDOLPH pupils</t>
  </si>
  <si>
    <t>475 - DORCHESTER COLLEGIATE ACADEMY Charter School - WINTHROP pupils</t>
  </si>
  <si>
    <t>478 - FRANCIS W. PARKER CHARTER ESSENTIAL Charter School - CLINTON pupils</t>
  </si>
  <si>
    <t>478 - FRANCIS W. PARKER CHARTER ESSENTIAL Charter School - CONCORD pupils</t>
  </si>
  <si>
    <t>478 - FRANCIS W. PARKER CHARTER ESSENTIAL Charter School - FITCHBURG pupils</t>
  </si>
  <si>
    <t>478 - FRANCIS W. PARKER CHARTER ESSENTIAL Charter School - HARVARD pupils</t>
  </si>
  <si>
    <t>478 - FRANCIS W. PARKER CHARTER ESSENTIAL Charter School - LEOMINSTER pupils</t>
  </si>
  <si>
    <t>478 - FRANCIS W. PARKER CHARTER ESSENTIAL Charter School - LITTLETON pupils</t>
  </si>
  <si>
    <t>478 - FRANCIS W. PARKER CHARTER ESSENTIAL Charter School - LUNENBURG pupils</t>
  </si>
  <si>
    <t>478 - FRANCIS W. PARKER CHARTER ESSENTIAL Charter School - MAYNARD pupils</t>
  </si>
  <si>
    <t>478 - FRANCIS W. PARKER CHARTER ESSENTIAL Charter School - NORTHBOROUGH pupils</t>
  </si>
  <si>
    <t>478 - FRANCIS W. PARKER CHARTER ESSENTIAL Charter School - SHREWSBURY pupils</t>
  </si>
  <si>
    <t>478 - FRANCIS W. PARKER CHARTER ESSENTIAL Charter School - WEST BOYLSTON pupils</t>
  </si>
  <si>
    <t>478 - FRANCIS W. PARKER CHARTER ESSENTIAL Charter School - WESTFORD pupils</t>
  </si>
  <si>
    <t>478 - FRANCIS W. PARKER CHARTER ESSENTIAL Charter School - WORCESTER pupils</t>
  </si>
  <si>
    <t>478 - FRANCIS W. PARKER CHARTER ESSENTIAL Charter School - DEVENS pupils</t>
  </si>
  <si>
    <t>478 - FRANCIS W. PARKER CHARTER ESSENTIAL Charter School - ACTON BOXBOROUGH pupils</t>
  </si>
  <si>
    <t>478 - FRANCIS W. PARKER CHARTER ESSENTIAL Charter School - ASHBURNHAM WESTMINSTER pupils</t>
  </si>
  <si>
    <t>478 - FRANCIS W. PARKER CHARTER ESSENTIAL Charter School - AYER SHIRLEY pupils</t>
  </si>
  <si>
    <t>478 - FRANCIS W. PARKER CHARTER ESSENTIAL Charter School - BERLIN BOYLSTON pupils</t>
  </si>
  <si>
    <t>478 - FRANCIS W. PARKER CHARTER ESSENTIAL Charter School - CONCORD CARLISLE pupils</t>
  </si>
  <si>
    <t>478 - FRANCIS W. PARKER CHARTER ESSENTIAL Charter School - GROTON DUNSTABLE pupils</t>
  </si>
  <si>
    <t>478 - FRANCIS W. PARKER CHARTER ESSENTIAL Charter School - NARRAGANSETT pupils</t>
  </si>
  <si>
    <t>478 - FRANCIS W. PARKER CHARTER ESSENTIAL Charter School - NASHOBA pupils</t>
  </si>
  <si>
    <t>478 - FRANCIS W. PARKER CHARTER ESSENTIAL Charter School - NORTHBORO SOUTHBORO pupils</t>
  </si>
  <si>
    <t>478 - FRANCIS W. PARKER CHARTER ESSENTIAL Charter School - NORTH MIDDLESEX pupils</t>
  </si>
  <si>
    <t>478 - FRANCIS W. PARKER CHARTER ESSENTIAL Charter School - QUABBIN pupils</t>
  </si>
  <si>
    <t>478 - FRANCIS W. PARKER CHARTER ESSENTIAL Charter School - WACHUSETT pupils</t>
  </si>
  <si>
    <t>479 - PIONEER VALLEY PERFORMING ARTS Charter School - AGAWAM pupils</t>
  </si>
  <si>
    <t>479 - PIONEER VALLEY PERFORMING ARTS Charter School - BELCHERTOWN pupils</t>
  </si>
  <si>
    <t>479 - PIONEER VALLEY PERFORMING ARTS Charter School - CHICOPEE pupils</t>
  </si>
  <si>
    <t>479 - PIONEER VALLEY PERFORMING ARTS Charter School - EASTHAMPTON pupils</t>
  </si>
  <si>
    <t>479 - PIONEER VALLEY PERFORMING ARTS Charter School - EAST LONGMEADOW pupils</t>
  </si>
  <si>
    <t>479 - PIONEER VALLEY PERFORMING ARTS Charter School - ERVING pupils</t>
  </si>
  <si>
    <t>479 - PIONEER VALLEY PERFORMING ARTS Charter School - GRANBY pupils</t>
  </si>
  <si>
    <t>479 - PIONEER VALLEY PERFORMING ARTS Charter School - GREENFIELD pupils</t>
  </si>
  <si>
    <t>479 - PIONEER VALLEY PERFORMING ARTS Charter School - HADLEY pupils</t>
  </si>
  <si>
    <t>479 - PIONEER VALLEY PERFORMING ARTS Charter School - HOLYOKE pupils</t>
  </si>
  <si>
    <t>479 - PIONEER VALLEY PERFORMING ARTS Charter School - LONGMEADOW pupils</t>
  </si>
  <si>
    <t>479 - PIONEER VALLEY PERFORMING ARTS Charter School - LUDLOW pupils</t>
  </si>
  <si>
    <t>479 - PIONEER VALLEY PERFORMING ARTS Charter School - MONSON pupils</t>
  </si>
  <si>
    <t>479 - PIONEER VALLEY PERFORMING ARTS Charter School - NORTHAMPTON pupils</t>
  </si>
  <si>
    <t>479 - PIONEER VALLEY PERFORMING ARTS Charter School - PALMER pupils</t>
  </si>
  <si>
    <t>479 - PIONEER VALLEY PERFORMING ARTS Charter School - SOUTH HADLEY pupils</t>
  </si>
  <si>
    <t>479 - PIONEER VALLEY PERFORMING ARTS Charter School - SPRINGFIELD pupils</t>
  </si>
  <si>
    <t>479 - PIONEER VALLEY PERFORMING ARTS Charter School - WARE pupils</t>
  </si>
  <si>
    <t>479 - PIONEER VALLEY PERFORMING ARTS Charter School - WESTFIELD pupils</t>
  </si>
  <si>
    <t>479 - PIONEER VALLEY PERFORMING ARTS Charter School - WEST SPRINGFIELD pupils</t>
  </si>
  <si>
    <t>479 - PIONEER VALLEY PERFORMING ARTS Charter School - AMHERST PELHAM pupils</t>
  </si>
  <si>
    <t>479 - PIONEER VALLEY PERFORMING ARTS Charter School - ATHOL ROYALSTON pupils</t>
  </si>
  <si>
    <t>479 - PIONEER VALLEY PERFORMING ARTS Charter School - FRONTIER pupils</t>
  </si>
  <si>
    <t>479 - PIONEER VALLEY PERFORMING ARTS Charter School - GATEWAY pupils</t>
  </si>
  <si>
    <t>479 - PIONEER VALLEY PERFORMING ARTS Charter School - GILL MONTAGUE pupils</t>
  </si>
  <si>
    <t>479 - PIONEER VALLEY PERFORMING ARTS Charter School - HAMILTON WENHAM pupils</t>
  </si>
  <si>
    <t>479 - PIONEER VALLEY PERFORMING ARTS Charter School - HAMPDEN WILBRAHAM pupils</t>
  </si>
  <si>
    <t>479 - PIONEER VALLEY PERFORMING ARTS Charter School - HAMPSHIRE pupils</t>
  </si>
  <si>
    <t>479 - PIONEER VALLEY PERFORMING ARTS Charter School - MOHAWK TRAIL pupils</t>
  </si>
  <si>
    <t>479 - PIONEER VALLEY PERFORMING ARTS Charter School - PIONEER pupils</t>
  </si>
  <si>
    <t>479 - PIONEER VALLEY PERFORMING ARTS Charter School - RALPH C MAHAR pupils</t>
  </si>
  <si>
    <t>479 - PIONEER VALLEY PERFORMING ARTS Charter School - SOUTHWICK TOLLAND GRANVILLE pupils</t>
  </si>
  <si>
    <t>481 - BOSTON RENAISSANCE Charter School - BOSTON pupils</t>
  </si>
  <si>
    <t>481 - BOSTON RENAISSANCE Charter School - BRAINTREE pupils</t>
  </si>
  <si>
    <t>481 - BOSTON RENAISSANCE Charter School - BROCKTON pupils</t>
  </si>
  <si>
    <t>481 - BOSTON RENAISSANCE Charter School - DEDHAM pupils</t>
  </si>
  <si>
    <t>481 - BOSTON RENAISSANCE Charter School - LOWELL pupils</t>
  </si>
  <si>
    <t>481 - BOSTON RENAISSANCE Charter School - NEEDHAM pupils</t>
  </si>
  <si>
    <t>481 - BOSTON RENAISSANCE Charter School - NORWOOD pupils</t>
  </si>
  <si>
    <t>481 - BOSTON RENAISSANCE Charter School - QUINCY pupils</t>
  </si>
  <si>
    <t>481 - BOSTON RENAISSANCE Charter School - RANDOLPH pupils</t>
  </si>
  <si>
    <t>481 - BOSTON RENAISSANCE Charter School - WALPOLE pupils</t>
  </si>
  <si>
    <t>481 - BOSTON RENAISSANCE Charter School - WEYMOUTH pupils</t>
  </si>
  <si>
    <t>481 - BOSTON RENAISSANCE Charter School - WHITMAN HANSON pupils</t>
  </si>
  <si>
    <t>482 - RIVER VALLEY Charter School - AMESBURY pupils</t>
  </si>
  <si>
    <t>482 - RIVER VALLEY Charter School - GEORGETOWN pupils</t>
  </si>
  <si>
    <t>482 - RIVER VALLEY Charter School - HAVERHILL pupils</t>
  </si>
  <si>
    <t>482 - RIVER VALLEY Charter School - NEWBURYPORT pupils</t>
  </si>
  <si>
    <t>482 - RIVER VALLEY Charter School - NORTH ANDOVER pupils</t>
  </si>
  <si>
    <t>482 - RIVER VALLEY Charter School - PENTUCKET pupils</t>
  </si>
  <si>
    <t>482 - RIVER VALLEY Charter School - TRITON pupils</t>
  </si>
  <si>
    <t>483 - RISING TIDE Charter School - BOURNE pupils</t>
  </si>
  <si>
    <t>483 - RISING TIDE Charter School - BROCKTON pupils</t>
  </si>
  <si>
    <t>483 - RISING TIDE Charter School - CARVER pupils</t>
  </si>
  <si>
    <t>483 - RISING TIDE Charter School - COHASSET pupils</t>
  </si>
  <si>
    <t>483 - RISING TIDE Charter School - DUXBURY pupils</t>
  </si>
  <si>
    <t>483 - RISING TIDE Charter School - EAST BRIDGEWATER pupils</t>
  </si>
  <si>
    <t>483 - RISING TIDE Charter School - FALMOUTH pupils</t>
  </si>
  <si>
    <t>483 - RISING TIDE Charter School - HALIFAX pupils</t>
  </si>
  <si>
    <t>483 - RISING TIDE Charter School - HINGHAM pupils</t>
  </si>
  <si>
    <t>483 - RISING TIDE Charter School - KINGSTON pupils</t>
  </si>
  <si>
    <t>483 - RISING TIDE Charter School - MARSHFIELD pupils</t>
  </si>
  <si>
    <t>483 - RISING TIDE Charter School - MASHPEE pupils</t>
  </si>
  <si>
    <t>483 - RISING TIDE Charter School - MIDDLEBOROUGH pupils</t>
  </si>
  <si>
    <t>483 - RISING TIDE Charter School - PEMBROKE pupils</t>
  </si>
  <si>
    <t>483 - RISING TIDE Charter School - PLYMOUTH pupils</t>
  </si>
  <si>
    <t>483 - RISING TIDE Charter School - PLYMPTON pupils</t>
  </si>
  <si>
    <t>483 - RISING TIDE Charter School - SANDWICH pupils</t>
  </si>
  <si>
    <t>483 - RISING TIDE Charter School - WAREHAM pupils</t>
  </si>
  <si>
    <t>483 - RISING TIDE Charter School - BRIDGEWATER RAYNHAM pupils</t>
  </si>
  <si>
    <t>483 - RISING TIDE Charter School - FREETOWN LAKEVILLE pupils</t>
  </si>
  <si>
    <t>483 - RISING TIDE Charter School - OLD ROCHESTER pupils</t>
  </si>
  <si>
    <t>483 - RISING TIDE Charter School - SILVER LAKE pupils</t>
  </si>
  <si>
    <t>484 - ROXBURY PREPARATORY Charter School - BEDFORD pupils</t>
  </si>
  <si>
    <t>484 - ROXBURY PREPARATORY Charter School - BOSTON pupils</t>
  </si>
  <si>
    <t>484 - ROXBURY PREPARATORY Charter School - SOMERVILLE pupils</t>
  </si>
  <si>
    <t>484 - ROXBURY PREPARATORY Charter School - WALTHAM pupils</t>
  </si>
  <si>
    <t>485 - SALEM ACADEMY Charter School - BEVERLY pupils</t>
  </si>
  <si>
    <t>485 - SALEM ACADEMY Charter School - BOSTON pupils</t>
  </si>
  <si>
    <t>485 - SALEM ACADEMY Charter School - LYNN pupils</t>
  </si>
  <si>
    <t>485 - SALEM ACADEMY Charter School - MARBLEHEAD pupils</t>
  </si>
  <si>
    <t>485 - SALEM ACADEMY Charter School - PEABODY pupils</t>
  </si>
  <si>
    <t>485 - SALEM ACADEMY Charter School - REVERE pupils</t>
  </si>
  <si>
    <t>485 - SALEM ACADEMY Charter School - SALEM pupils</t>
  </si>
  <si>
    <t>485 - SALEM ACADEMY Charter School - TRITON pupils</t>
  </si>
  <si>
    <t>486 - SEVEN HILLS Charter School - FITCHBURG pupils</t>
  </si>
  <si>
    <t>486 - SEVEN HILLS Charter School - GRAFTON pupils</t>
  </si>
  <si>
    <t>486 - SEVEN HILLS Charter School - LEICESTER pupils</t>
  </si>
  <si>
    <t>486 - SEVEN HILLS Charter School - WEBSTER pupils</t>
  </si>
  <si>
    <t>486 - SEVEN HILLS Charter School - WORCESTER pupils</t>
  </si>
  <si>
    <t>486 - SEVEN HILLS Charter School - SPENCER EAST BROOKFIELD pupils</t>
  </si>
  <si>
    <t>487 - PROSPECT HILL ACADEMY Charter School - CAMBRIDGE Campus - BILLERICA pupils</t>
  </si>
  <si>
    <t>487 - PROSPECT HILL ACADEMY Charter School - CAMBRIDGE Campus - BOSTON pupils</t>
  </si>
  <si>
    <t>487 - PROSPECT HILL ACADEMY Charter School - CAMBRIDGE Campus - BROCKTON pupils</t>
  </si>
  <si>
    <t>487 - PROSPECT HILL ACADEMY Charter School - CAMBRIDGE Campus - CAMBRIDGE pupils</t>
  </si>
  <si>
    <t>487 - PROSPECT HILL ACADEMY Charter School - CAMBRIDGE Campus - CHELSEA pupils</t>
  </si>
  <si>
    <t>487 - PROSPECT HILL ACADEMY Charter School - CAMBRIDGE Campus - EVERETT pupils</t>
  </si>
  <si>
    <t>487 - PROSPECT HILL ACADEMY Charter School - CAMBRIDGE Campus - LAWRENCE pupils</t>
  </si>
  <si>
    <t>487 - PROSPECT HILL ACADEMY Charter School - CAMBRIDGE Campus - LEOMINSTER pupils</t>
  </si>
  <si>
    <t>487 - PROSPECT HILL ACADEMY Charter School - CAMBRIDGE Campus - LYNN pupils</t>
  </si>
  <si>
    <t>487 - PROSPECT HILL ACADEMY Charter School - CAMBRIDGE Campus - MALDEN pupils</t>
  </si>
  <si>
    <t>487 - PROSPECT HILL ACADEMY Charter School - CAMBRIDGE Campus - MEDFORD pupils</t>
  </si>
  <si>
    <t>487 - PROSPECT HILL ACADEMY Charter School - CAMBRIDGE Campus - METHUEN pupils</t>
  </si>
  <si>
    <t>487 - PROSPECT HILL ACADEMY Charter School - CAMBRIDGE Campus - RANDOLPH pupils</t>
  </si>
  <si>
    <t>487 - PROSPECT HILL ACADEMY Charter School - CAMBRIDGE Campus - REVERE pupils</t>
  </si>
  <si>
    <t>487 - PROSPECT HILL ACADEMY Charter School - CAMBRIDGE Campus - SAUGUS pupils</t>
  </si>
  <si>
    <t>487 - PROSPECT HILL ACADEMY Charter School - CAMBRIDGE Campus - SOMERVILLE pupils</t>
  </si>
  <si>
    <t>487 - PROSPECT HILL ACADEMY Charter School - CAMBRIDGE Campus - STONEHAM pupils</t>
  </si>
  <si>
    <t>487 - PROSPECT HILL ACADEMY Charter School - CAMBRIDGE Campus - WALTHAM pupils</t>
  </si>
  <si>
    <t>487 - PROSPECT HILL ACADEMY Charter School - CAMBRIDGE Campus - WATERTOWN pupils</t>
  </si>
  <si>
    <t>487 - PROSPECT HILL ACADEMY Charter School - SOMERVILLE Campus - BILLERICA pupils</t>
  </si>
  <si>
    <t>487 - PROSPECT HILL ACADEMY Charter School - SOMERVILLE Campus - BOSTON pupils</t>
  </si>
  <si>
    <t>487 - PROSPECT HILL ACADEMY Charter School - SOMERVILLE Campus - BROCKTON pupils</t>
  </si>
  <si>
    <t>487 - PROSPECT HILL ACADEMY Charter School - SOMERVILLE Campus - BROOKLINE pupils</t>
  </si>
  <si>
    <t>487 - PROSPECT HILL ACADEMY Charter School - SOMERVILLE Campus - BURLINGTON pupils</t>
  </si>
  <si>
    <t>487 - PROSPECT HILL ACADEMY Charter School - SOMERVILLE Campus - CAMBRIDGE pupils</t>
  </si>
  <si>
    <t>487 - PROSPECT HILL ACADEMY Charter School - SOMERVILLE Campus - CHELSEA pupils</t>
  </si>
  <si>
    <t>487 - PROSPECT HILL ACADEMY Charter School - SOMERVILLE Campus - EVERETT pupils</t>
  </si>
  <si>
    <t>487 - PROSPECT HILL ACADEMY Charter School - SOMERVILLE Campus - HAVERHILL pupils</t>
  </si>
  <si>
    <t>487 - PROSPECT HILL ACADEMY Charter School - SOMERVILLE Campus - LAWRENCE pupils</t>
  </si>
  <si>
    <t>487 - PROSPECT HILL ACADEMY Charter School - SOMERVILLE Campus - LYNN pupils</t>
  </si>
  <si>
    <t>487 - PROSPECT HILL ACADEMY Charter School - SOMERVILLE Campus - MALDEN pupils</t>
  </si>
  <si>
    <t>487 - PROSPECT HILL ACADEMY Charter School - SOMERVILLE Campus - MEDFORD pupils</t>
  </si>
  <si>
    <t>487 - PROSPECT HILL ACADEMY Charter School - SOMERVILLE Campus - NEWTON pupils</t>
  </si>
  <si>
    <t>487 - PROSPECT HILL ACADEMY Charter School - SOMERVILLE Campus - PEABODY pupils</t>
  </si>
  <si>
    <t>487 - PROSPECT HILL ACADEMY Charter School - SOMERVILLE Campus - RANDOLPH pupils</t>
  </si>
  <si>
    <t>487 - PROSPECT HILL ACADEMY Charter School - SOMERVILLE Campus - REVERE pupils</t>
  </si>
  <si>
    <t>487 - PROSPECT HILL ACADEMY Charter School - SOMERVILLE Campus - SAUGUS pupils</t>
  </si>
  <si>
    <t>487 - PROSPECT HILL ACADEMY Charter School - SOMERVILLE Campus - SOMERVILLE pupils</t>
  </si>
  <si>
    <t>487 - PROSPECT HILL ACADEMY Charter School - SOMERVILLE Campus - STOUGHTON pupils</t>
  </si>
  <si>
    <t>487 - PROSPECT HILL ACADEMY Charter School - SOMERVILLE Campus - WALTHAM pupils</t>
  </si>
  <si>
    <t>487 - PROSPECT HILL ACADEMY Charter School - SOMERVILLE Campus - WATERTOWN pupils</t>
  </si>
  <si>
    <t>487 - PROSPECT HILL ACADEMY Charter School - SOMERVILLE Campus - WOBURN pupils</t>
  </si>
  <si>
    <t>488 - SOUTH SHORE Charter School - ABINGTON pupils</t>
  </si>
  <si>
    <t>488 - SOUTH SHORE Charter School - BOSTON pupils</t>
  </si>
  <si>
    <t>488 - SOUTH SHORE Charter School - BRAINTREE pupils</t>
  </si>
  <si>
    <t>488 - SOUTH SHORE Charter School - BROCKTON pupils</t>
  </si>
  <si>
    <t>488 - SOUTH SHORE Charter School - CANTON pupils</t>
  </si>
  <si>
    <t>488 - SOUTH SHORE Charter School - COHASSET pupils</t>
  </si>
  <si>
    <t>488 - SOUTH SHORE Charter School - DUXBURY pupils</t>
  </si>
  <si>
    <t>488 - SOUTH SHORE Charter School - EAST BRIDGEWATER pupils</t>
  </si>
  <si>
    <t>488 - SOUTH SHORE Charter School - HANOVER pupils</t>
  </si>
  <si>
    <t>488 - SOUTH SHORE Charter School - HINGHAM pupils</t>
  </si>
  <si>
    <t>488 - SOUTH SHORE Charter School - HOLBROOK pupils</t>
  </si>
  <si>
    <t>488 - SOUTH SHORE Charter School - HULL pupils</t>
  </si>
  <si>
    <t>488 - SOUTH SHORE Charter School - KINGSTON pupils</t>
  </si>
  <si>
    <t>488 - SOUTH SHORE Charter School - MARSHFIELD pupils</t>
  </si>
  <si>
    <t>488 - SOUTH SHORE Charter School - NORWELL pupils</t>
  </si>
  <si>
    <t>488 - SOUTH SHORE Charter School - PEMBROKE pupils</t>
  </si>
  <si>
    <t>488 - SOUTH SHORE Charter School - PLYMOUTH pupils</t>
  </si>
  <si>
    <t>488 - SOUTH SHORE Charter School - QUINCY pupils</t>
  </si>
  <si>
    <t>488 - SOUTH SHORE Charter School - RANDOLPH pupils</t>
  </si>
  <si>
    <t>488 - SOUTH SHORE Charter School - ROCKLAND pupils</t>
  </si>
  <si>
    <t>488 - SOUTH SHORE Charter School - SCITUATE pupils</t>
  </si>
  <si>
    <t>488 - SOUTH SHORE Charter School - WALPOLE pupils</t>
  </si>
  <si>
    <t>488 - SOUTH SHORE Charter School - WEYMOUTH pupils</t>
  </si>
  <si>
    <t>488 - SOUTH SHORE Charter School - SILVER LAKE pupils</t>
  </si>
  <si>
    <t>488 - SOUTH SHORE Charter School - WHITMAN HANSON pupils</t>
  </si>
  <si>
    <t>489 - STURGIS Charter School - BARNSTABLE pupils</t>
  </si>
  <si>
    <t>489 - STURGIS Charter School - BOURNE pupils</t>
  </si>
  <si>
    <t>489 - STURGIS Charter School - CARVER pupils</t>
  </si>
  <si>
    <t>489 - STURGIS Charter School - FALMOUTH pupils</t>
  </si>
  <si>
    <t>489 - STURGIS Charter School - MASHPEE pupils</t>
  </si>
  <si>
    <t>489 - STURGIS Charter School - PLYMOUTH pupils</t>
  </si>
  <si>
    <t>489 - STURGIS Charter School - PROVINCETOWN pupils</t>
  </si>
  <si>
    <t>489 - STURGIS Charter School - SANDWICH pupils</t>
  </si>
  <si>
    <t>489 - STURGIS Charter School - WAREHAM pupils</t>
  </si>
  <si>
    <t>489 - STURGIS Charter School - DENNIS YARMOUTH pupils</t>
  </si>
  <si>
    <t>489 - STURGIS Charter School - NAUSET pupils</t>
  </si>
  <si>
    <t>489 - STURGIS Charter School - FREETOWN LAKEVILLE pupils</t>
  </si>
  <si>
    <t>489 - STURGIS Charter School - MONOMOY pupils</t>
  </si>
  <si>
    <t>489 - STURGIS Charter School - OLD ROCHESTER pupils</t>
  </si>
  <si>
    <t>491 - ATLANTIS Charter School - DARTMOUTH pupils</t>
  </si>
  <si>
    <t>491 - ATLANTIS Charter School - FALL RIVER pupils</t>
  </si>
  <si>
    <t>491 - ATLANTIS Charter School - SOMERSET pupils</t>
  </si>
  <si>
    <t>491 - ATLANTIS Charter School - SWANSEA pupils</t>
  </si>
  <si>
    <t>491 - ATLANTIS Charter School - WESTPORT pupils</t>
  </si>
  <si>
    <t>491 - ATLANTIS Charter School - DIGHTON REHOBOTH pupils</t>
  </si>
  <si>
    <t>491 - ATLANTIS Charter School - SOMERSET BERKLEY pupils</t>
  </si>
  <si>
    <t>492 - MARTIN LUTHER KING JR CS OF EXCELLENCE Charter School - SPRINGFIELD pupils</t>
  </si>
  <si>
    <t>492 - MARTIN LUTHER KING JR CS OF EXCELLENCE Charter School - WESTFIELD pupils</t>
  </si>
  <si>
    <t>493 - PHOENIX CHARTER ACADEMY Charter School - BOSTON pupils</t>
  </si>
  <si>
    <t>493 - PHOENIX CHARTER ACADEMY Charter School - CHELSEA pupils</t>
  </si>
  <si>
    <t>493 - PHOENIX CHARTER ACADEMY Charter School - EVERETT pupils</t>
  </si>
  <si>
    <t>493 - PHOENIX CHARTER ACADEMY Charter School - LYNN pupils</t>
  </si>
  <si>
    <t>493 - PHOENIX CHARTER ACADEMY Charter School - MALDEN pupils</t>
  </si>
  <si>
    <t>493 - PHOENIX CHARTER ACADEMY Charter School - MELROSE pupils</t>
  </si>
  <si>
    <t>493 - PHOENIX CHARTER ACADEMY Charter School - REVERE pupils</t>
  </si>
  <si>
    <t>493 - PHOENIX CHARTER ACADEMY Charter School - SAUGUS pupils</t>
  </si>
  <si>
    <t>493 - PHOENIX CHARTER ACADEMY Charter School - SOMERVILLE pupils</t>
  </si>
  <si>
    <t>493 - PHOENIX CHARTER ACADEMY Charter School - WALTHAM pupils</t>
  </si>
  <si>
    <t>493 - PHOENIX CHARTER ACADEMY Charter School - WINTHROP pupils</t>
  </si>
  <si>
    <t>494 - PIONEER CS OF SCIENCE Charter School - BOSTON pupils</t>
  </si>
  <si>
    <t>494 - PIONEER CS OF SCIENCE Charter School - CHELMSFORD pupils</t>
  </si>
  <si>
    <t>494 - PIONEER CS OF SCIENCE Charter School - CHELSEA pupils</t>
  </si>
  <si>
    <t>494 - PIONEER CS OF SCIENCE Charter School - EVERETT pupils</t>
  </si>
  <si>
    <t>494 - PIONEER CS OF SCIENCE Charter School - HAVERHILL pupils</t>
  </si>
  <si>
    <t>494 - PIONEER CS OF SCIENCE Charter School - LYNN pupils</t>
  </si>
  <si>
    <t>494 - PIONEER CS OF SCIENCE Charter School - MALDEN pupils</t>
  </si>
  <si>
    <t>494 - PIONEER CS OF SCIENCE Charter School - MEDFORD pupils</t>
  </si>
  <si>
    <t>494 - PIONEER CS OF SCIENCE Charter School - REVERE pupils</t>
  </si>
  <si>
    <t>494 - PIONEER CS OF SCIENCE Charter School - SAUGUS pupils</t>
  </si>
  <si>
    <t>494 - PIONEER CS OF SCIENCE Charter School - TAUNTON pupils</t>
  </si>
  <si>
    <t>494 - PIONEER CS OF SCIENCE Charter School - WINTHROP pupils</t>
  </si>
  <si>
    <t>496 - GLOBAL LEARNING Charter School - DARTMOUTH pupils</t>
  </si>
  <si>
    <t>496 - GLOBAL LEARNING Charter School - FAIRHAVEN pupils</t>
  </si>
  <si>
    <t>496 - GLOBAL LEARNING Charter School - NEW BEDFORD pupils</t>
  </si>
  <si>
    <t>496 - GLOBAL LEARNING Charter School - WAREHAM pupils</t>
  </si>
  <si>
    <t>496 - GLOBAL LEARNING Charter School - WESTPORT pupils</t>
  </si>
  <si>
    <t>496 - GLOBAL LEARNING Charter School - FREETOWN LAKEVILLE pupils</t>
  </si>
  <si>
    <t>497 - PIONEER VALLEY CHINESE IMMERSION Charter School - AGAWAM pupils</t>
  </si>
  <si>
    <t>497 - PIONEER VALLEY CHINESE IMMERSION Charter School - AMHERST pupils</t>
  </si>
  <si>
    <t>497 - PIONEER VALLEY CHINESE IMMERSION Charter School - BELCHERTOWN pupils</t>
  </si>
  <si>
    <t>497 - PIONEER VALLEY CHINESE IMMERSION Charter School - CAMBRIDGE pupils</t>
  </si>
  <si>
    <t>497 - PIONEER VALLEY CHINESE IMMERSION Charter School - CHICOPEE pupils</t>
  </si>
  <si>
    <t>497 - PIONEER VALLEY CHINESE IMMERSION Charter School - CONWAY pupils</t>
  </si>
  <si>
    <t>497 - PIONEER VALLEY CHINESE IMMERSION Charter School - DEERFIELD pupils</t>
  </si>
  <si>
    <t>497 - PIONEER VALLEY CHINESE IMMERSION Charter School - EASTHAMPTON pupils</t>
  </si>
  <si>
    <t>497 - PIONEER VALLEY CHINESE IMMERSION Charter School - EAST LONGMEADOW pupils</t>
  </si>
  <si>
    <t>497 - PIONEER VALLEY CHINESE IMMERSION Charter School - GRANBY pupils</t>
  </si>
  <si>
    <t>497 - PIONEER VALLEY CHINESE IMMERSION Charter School - GREENFIELD pupils</t>
  </si>
  <si>
    <t>497 - PIONEER VALLEY CHINESE IMMERSION Charter School - HADLEY pupils</t>
  </si>
  <si>
    <t>497 - PIONEER VALLEY CHINESE IMMERSION Charter School - HOLYOKE pupils</t>
  </si>
  <si>
    <t>497 - PIONEER VALLEY CHINESE IMMERSION Charter School - LEVERETT pupils</t>
  </si>
  <si>
    <t>497 - PIONEER VALLEY CHINESE IMMERSION Charter School - LONGMEADOW pupils</t>
  </si>
  <si>
    <t>497 - PIONEER VALLEY CHINESE IMMERSION Charter School - NORTHAMPTON pupils</t>
  </si>
  <si>
    <t>497 - PIONEER VALLEY CHINESE IMMERSION Charter School - ORANGE pupils</t>
  </si>
  <si>
    <t>497 - PIONEER VALLEY CHINESE IMMERSION Charter School - SOUTH HADLEY pupils</t>
  </si>
  <si>
    <t>497 - PIONEER VALLEY CHINESE IMMERSION Charter School - SPRINGFIELD pupils</t>
  </si>
  <si>
    <t>497 - PIONEER VALLEY CHINESE IMMERSION Charter School - WESTFIELD pupils</t>
  </si>
  <si>
    <t>497 - PIONEER VALLEY CHINESE IMMERSION Charter School - WESTHAMPTON pupils</t>
  </si>
  <si>
    <t>497 - PIONEER VALLEY CHINESE IMMERSION Charter School - WEST SPRINGFIELD pupils</t>
  </si>
  <si>
    <t>497 - PIONEER VALLEY CHINESE IMMERSION Charter School - WHATELY pupils</t>
  </si>
  <si>
    <t>497 - PIONEER VALLEY CHINESE IMMERSION Charter School - WILLIAMSBURG pupils</t>
  </si>
  <si>
    <t>497 - PIONEER VALLEY CHINESE IMMERSION Charter School - AMHERST PELHAM pupils</t>
  </si>
  <si>
    <t>497 - PIONEER VALLEY CHINESE IMMERSION Charter School - ATHOL ROYALSTON pupils</t>
  </si>
  <si>
    <t>497 - PIONEER VALLEY CHINESE IMMERSION Charter School - CENTRAL BERKSHIRE pupils</t>
  </si>
  <si>
    <t>497 - PIONEER VALLEY CHINESE IMMERSION Charter School - FRONTIER pupils</t>
  </si>
  <si>
    <t>497 - PIONEER VALLEY CHINESE IMMERSION Charter School - GILL MONTAGUE pupils</t>
  </si>
  <si>
    <t>498 - VERITAS PREPARATORY Charter School - CHICOPEE pupils</t>
  </si>
  <si>
    <t>498 - VERITAS PREPARATORY Charter School - HOLYOKE pupils</t>
  </si>
  <si>
    <t>498 - VERITAS PREPARATORY Charter School - SPRINGFIELD pupils</t>
  </si>
  <si>
    <t>499 - HAMPDEN CS OF SCIENCE Charter School - AGAWAM pupils</t>
  </si>
  <si>
    <t>499 - HAMPDEN CS OF SCIENCE Charter School - CHICOPEE pupils</t>
  </si>
  <si>
    <t>499 - HAMPDEN CS OF SCIENCE Charter School - LUDLOW pupils</t>
  </si>
  <si>
    <t>499 - HAMPDEN CS OF SCIENCE Charter School - SPRINGFIELD pupils</t>
  </si>
  <si>
    <t>499 - HAMPDEN CS OF SCIENCE Charter School - WEST SPRINGFIELD pupils</t>
  </si>
  <si>
    <t>499 - HAMPDEN CS OF SCIENCE Charter School - SPENCER EAST BROOKFIELD pupils</t>
  </si>
  <si>
    <t>3501 - PAULO FREIRE SOCIAL JUSTICE Charter School - AGAWAM pupils</t>
  </si>
  <si>
    <t>3501 - PAULO FREIRE SOCIAL JUSTICE Charter School - CHICOPEE pupils</t>
  </si>
  <si>
    <t>3501 - PAULO FREIRE SOCIAL JUSTICE Charter School - EASTHAMPTON pupils</t>
  </si>
  <si>
    <t>3501 - PAULO FREIRE SOCIAL JUSTICE Charter School - HATFIELD pupils</t>
  </si>
  <si>
    <t>3501 - PAULO FREIRE SOCIAL JUSTICE Charter School - HOLYOKE pupils</t>
  </si>
  <si>
    <t>3501 - PAULO FREIRE SOCIAL JUSTICE Charter School - NORTHAMPTON pupils</t>
  </si>
  <si>
    <t>3501 - PAULO FREIRE SOCIAL JUSTICE Charter School - SOUTH HADLEY pupils</t>
  </si>
  <si>
    <t>3501 - PAULO FREIRE SOCIAL JUSTICE Charter School - SPRINGFIELD pupils</t>
  </si>
  <si>
    <t>3501 - PAULO FREIRE SOCIAL JUSTICE Charter School - WESTFIELD pupils</t>
  </si>
  <si>
    <t>3501 - PAULO FREIRE SOCIAL JUSTICE Charter School - WEST SPRINGFIELD pupils</t>
  </si>
  <si>
    <t>3502 - BAYSTATE ACADEMY Charter School - HOLYOKE pupils</t>
  </si>
  <si>
    <t>3502 - BAYSTATE ACADEMY Charter School - SPRINGFIELD pupils</t>
  </si>
  <si>
    <t>3503 - LOWELL COLLEGIATE Charter School - BILLERICA pupils</t>
  </si>
  <si>
    <t>3503 - LOWELL COLLEGIATE Charter School - BURLINGTON pupils</t>
  </si>
  <si>
    <t>3503 - LOWELL COLLEGIATE Charter School - CHELMSFORD pupils</t>
  </si>
  <si>
    <t>3503 - LOWELL COLLEGIATE Charter School - DRACUT pupils</t>
  </si>
  <si>
    <t>3503 - LOWELL COLLEGIATE Charter School - LOWELL pupils</t>
  </si>
  <si>
    <t>3503 - LOWELL COLLEGIATE Charter School - SALEM pupils</t>
  </si>
  <si>
    <t>3503 - LOWELL COLLEGIATE Charter School - TEWKSBURY pupils</t>
  </si>
  <si>
    <t>3503 - LOWELL COLLEGIATE Charter School - TYNGSBOROUGH pupils</t>
  </si>
  <si>
    <t>3503 - LOWELL COLLEGIATE Charter School - WILMINGTON pupils</t>
  </si>
  <si>
    <t>3503 - LOWELL COLLEGIATE Charter School - NORTH MIDDLESEX pupils</t>
  </si>
  <si>
    <t>3504 - CITY ON A HILL - DUDLEY SQUARE Charter School - ATTLEBORO pupils</t>
  </si>
  <si>
    <t>3504 - CITY ON A HILL - DUDLEY SQUARE Charter School - BOSTON pupils</t>
  </si>
  <si>
    <t>3504 - CITY ON A HILL - DUDLEY SQUARE Charter School - BROCKTON pupils</t>
  </si>
  <si>
    <t>3504 - CITY ON A HILL - DUDLEY SQUARE Charter School - CHELSEA pupils</t>
  </si>
  <si>
    <t>3504 - CITY ON A HILL - DUDLEY SQUARE Charter School - NEWTON pupils</t>
  </si>
  <si>
    <t>3504 - CITY ON A HILL - DUDLEY SQUARE Charter School - RANDOLPH pupils</t>
  </si>
  <si>
    <t>3506 - PIONEER CS OF SCIENCE II Charter School - BEVERLY pupils</t>
  </si>
  <si>
    <t>3506 - PIONEER CS OF SCIENCE II Charter School - BOSTON pupils</t>
  </si>
  <si>
    <t>3506 - PIONEER CS OF SCIENCE II Charter School - CAMBRIDGE pupils</t>
  </si>
  <si>
    <t>3506 - PIONEER CS OF SCIENCE II Charter School - CHELSEA pupils</t>
  </si>
  <si>
    <t>3506 - PIONEER CS OF SCIENCE II Charter School - DANVERS pupils</t>
  </si>
  <si>
    <t>3506 - PIONEER CS OF SCIENCE II Charter School - EVERETT pupils</t>
  </si>
  <si>
    <t>3506 - PIONEER CS OF SCIENCE II Charter School - LAWRENCE pupils</t>
  </si>
  <si>
    <t>3506 - PIONEER CS OF SCIENCE II Charter School - LEE pupils</t>
  </si>
  <si>
    <t>3506 - PIONEER CS OF SCIENCE II Charter School - LYNN pupils</t>
  </si>
  <si>
    <t>3506 - PIONEER CS OF SCIENCE II Charter School - MALDEN pupils</t>
  </si>
  <si>
    <t>3506 - PIONEER CS OF SCIENCE II Charter School - MEDFORD pupils</t>
  </si>
  <si>
    <t>3506 - PIONEER CS OF SCIENCE II Charter School - MELROSE pupils</t>
  </si>
  <si>
    <t>3506 - PIONEER CS OF SCIENCE II Charter School - PEABODY pupils</t>
  </si>
  <si>
    <t>3506 - PIONEER CS OF SCIENCE II Charter School - REVERE pupils</t>
  </si>
  <si>
    <t>3506 - PIONEER CS OF SCIENCE II Charter School - SALEM pupils</t>
  </si>
  <si>
    <t>3506 - PIONEER CS OF SCIENCE II Charter School - SAUGUS pupils</t>
  </si>
  <si>
    <t>3506 - PIONEER CS OF SCIENCE II Charter School - SOMERVILLE pupils</t>
  </si>
  <si>
    <t>3506 - PIONEER CS OF SCIENCE II Charter School - STONEHAM pupils</t>
  </si>
  <si>
    <t>3506 - PIONEER CS OF SCIENCE II Charter School - WAKEFIELD pupils</t>
  </si>
  <si>
    <t>3506 - PIONEER CS OF SCIENCE II Charter School - WINTHROP pupils</t>
  </si>
  <si>
    <t>3506 - PIONEER CS OF SCIENCE II Charter School - WOBURN pupils</t>
  </si>
  <si>
    <t>3506 - PIONEER CS OF SCIENCE II Charter School - SILVER LAKE pupils</t>
  </si>
  <si>
    <t>3507 - CITY ON A HILL NEW BEDFORD Charter School - DARTMOUTH pupils</t>
  </si>
  <si>
    <t>3507 - CITY ON A HILL NEW BEDFORD Charter School - NEW BEDFORD pupils</t>
  </si>
  <si>
    <t>3507 - CITY ON A HILL NEW BEDFORD Charter School - OLD ROCHESTER pupils</t>
  </si>
  <si>
    <t>3508 - PHOENIX CHARTER ACADEMY SPRINGFIELD Charter School - CHICOPEE pupils</t>
  </si>
  <si>
    <t>3508 - PHOENIX CHARTER ACADEMY SPRINGFIELD Charter School - HOLYOKE pupils</t>
  </si>
  <si>
    <t>3508 - PHOENIX CHARTER ACADEMY SPRINGFIELD Charter School - SPRINGFIELD pupils</t>
  </si>
  <si>
    <t>3509 - ARGOSY COLLEGIATE Charter School - FALL RIVER pupils</t>
  </si>
  <si>
    <t>3509 - ARGOSY COLLEGIATE Charter School - SEEKONK pupils</t>
  </si>
  <si>
    <t>3509 - ARGOSY COLLEGIATE Charter School - WESTPORT pupils</t>
  </si>
  <si>
    <t>3510 - SPRINGFIELD PREPARATORY Charter School - AGAWAM pupils</t>
  </si>
  <si>
    <t>3510 - SPRINGFIELD PREPARATORY Charter School - SPRINGFIELD pupils</t>
  </si>
  <si>
    <t xml:space="preserve">Prior to FY17 October SIMS was the sole source for foundation enrollment.  In FY16 six (6) charter schools </t>
  </si>
  <si>
    <t xml:space="preserve">did not use SIMS to report  their their low income enrollment.  For these districts, prior year low income </t>
  </si>
  <si>
    <t>percentages were used to project their low income foundation enrollment.   The October SIMS was used for the remaining</t>
  </si>
  <si>
    <t>schools.</t>
  </si>
  <si>
    <t>In FY17 DESE transistioned to the ECODIS low income model.  ECODIS low income is sourced from the</t>
  </si>
  <si>
    <t>Department of Health and Human Services.  Low income status is given to pupils enrolled in one or more</t>
  </si>
  <si>
    <t>public assistence program, specifically SNAP, TANF, Medicaid, and DCF foster care.  This model is NOT</t>
  </si>
  <si>
    <t xml:space="preserve">what is represented herein.  The low income foundation enrollment in this file is derived using cohort </t>
  </si>
  <si>
    <t xml:space="preserve">percentages from previous fiscal years.  </t>
  </si>
  <si>
    <t>Source:  17 - PROJh  fnd enro_ecodis.xls</t>
  </si>
  <si>
    <t>CHRISTA MCAULIFFE REGIONAL</t>
  </si>
  <si>
    <t>SMITH LEADERSHIP ACADEMY</t>
  </si>
  <si>
    <t>CITY ON A HILL</t>
  </si>
  <si>
    <t>NORTH CENTRAL CHARTER ESSENTIAL</t>
  </si>
  <si>
    <t>CITY ON A HILL II</t>
  </si>
  <si>
    <t>409</t>
  </si>
  <si>
    <t>201</t>
  </si>
  <si>
    <t>410</t>
  </si>
  <si>
    <t>035</t>
  </si>
  <si>
    <t>044</t>
  </si>
  <si>
    <t>057</t>
  </si>
  <si>
    <t>093</t>
  </si>
  <si>
    <t>155</t>
  </si>
  <si>
    <t>160</t>
  </si>
  <si>
    <t>163</t>
  </si>
  <si>
    <t>248</t>
  </si>
  <si>
    <t>308</t>
  </si>
  <si>
    <t>346</t>
  </si>
  <si>
    <t>412</t>
  </si>
  <si>
    <t>189</t>
  </si>
  <si>
    <t>220</t>
  </si>
  <si>
    <t>244</t>
  </si>
  <si>
    <t>285</t>
  </si>
  <si>
    <t>293</t>
  </si>
  <si>
    <t>314</t>
  </si>
  <si>
    <t>336</t>
  </si>
  <si>
    <t>413</t>
  </si>
  <si>
    <t>114</t>
  </si>
  <si>
    <t>024</t>
  </si>
  <si>
    <t>083</t>
  </si>
  <si>
    <t>091</t>
  </si>
  <si>
    <t>117</t>
  </si>
  <si>
    <t>210</t>
  </si>
  <si>
    <t>253</t>
  </si>
  <si>
    <t>605</t>
  </si>
  <si>
    <t>670</t>
  </si>
  <si>
    <t>674</t>
  </si>
  <si>
    <t>683</t>
  </si>
  <si>
    <t>717</t>
  </si>
  <si>
    <t>750</t>
  </si>
  <si>
    <t>755</t>
  </si>
  <si>
    <t>414</t>
  </si>
  <si>
    <t>603</t>
  </si>
  <si>
    <t>063</t>
  </si>
  <si>
    <t>098</t>
  </si>
  <si>
    <t>148</t>
  </si>
  <si>
    <t>150</t>
  </si>
  <si>
    <t>152</t>
  </si>
  <si>
    <t>209</t>
  </si>
  <si>
    <t>236</t>
  </si>
  <si>
    <t>263</t>
  </si>
  <si>
    <t>349</t>
  </si>
  <si>
    <t>618</t>
  </si>
  <si>
    <t>635</t>
  </si>
  <si>
    <t>715</t>
  </si>
  <si>
    <t>416</t>
  </si>
  <si>
    <t>073</t>
  </si>
  <si>
    <t>417</t>
  </si>
  <si>
    <t>274</t>
  </si>
  <si>
    <t>418</t>
  </si>
  <si>
    <t>100</t>
  </si>
  <si>
    <t>014</t>
  </si>
  <si>
    <t>136</t>
  </si>
  <si>
    <t>139</t>
  </si>
  <si>
    <t>170</t>
  </si>
  <si>
    <t>174</t>
  </si>
  <si>
    <t>175</t>
  </si>
  <si>
    <t>185</t>
  </si>
  <si>
    <t>198</t>
  </si>
  <si>
    <t>213</t>
  </si>
  <si>
    <t>276</t>
  </si>
  <si>
    <t>288</t>
  </si>
  <si>
    <t>304</t>
  </si>
  <si>
    <t>315</t>
  </si>
  <si>
    <t>321</t>
  </si>
  <si>
    <t>655</t>
  </si>
  <si>
    <t>710</t>
  </si>
  <si>
    <t>419</t>
  </si>
  <si>
    <t>049</t>
  </si>
  <si>
    <t>133</t>
  </si>
  <si>
    <t>165</t>
  </si>
  <si>
    <t>420</t>
  </si>
  <si>
    <t>010</t>
  </si>
  <si>
    <t>023</t>
  </si>
  <si>
    <t>026</t>
  </si>
  <si>
    <t>031</t>
  </si>
  <si>
    <t>149</t>
  </si>
  <si>
    <t>176</t>
  </si>
  <si>
    <t>181</t>
  </si>
  <si>
    <t>243</t>
  </si>
  <si>
    <t>262</t>
  </si>
  <si>
    <t>347</t>
  </si>
  <si>
    <t>616</t>
  </si>
  <si>
    <t>426</t>
  </si>
  <si>
    <t>009</t>
  </si>
  <si>
    <t>056</t>
  </si>
  <si>
    <t>079</t>
  </si>
  <si>
    <t>428</t>
  </si>
  <si>
    <t>040</t>
  </si>
  <si>
    <t>050</t>
  </si>
  <si>
    <t>625</t>
  </si>
  <si>
    <t>650</t>
  </si>
  <si>
    <t>429</t>
  </si>
  <si>
    <t>030</t>
  </si>
  <si>
    <t>164</t>
  </si>
  <si>
    <t>168</t>
  </si>
  <si>
    <t>229</t>
  </si>
  <si>
    <t>258</t>
  </si>
  <si>
    <t>291</t>
  </si>
  <si>
    <t>430</t>
  </si>
  <si>
    <t>017</t>
  </si>
  <si>
    <t>064</t>
  </si>
  <si>
    <t>101</t>
  </si>
  <si>
    <t>110</t>
  </si>
  <si>
    <t>125</t>
  </si>
  <si>
    <t>138</t>
  </si>
  <si>
    <t>141</t>
  </si>
  <si>
    <t>153</t>
  </si>
  <si>
    <t>158</t>
  </si>
  <si>
    <t>177</t>
  </si>
  <si>
    <t>207</t>
  </si>
  <si>
    <t>271</t>
  </si>
  <si>
    <t>317</t>
  </si>
  <si>
    <t>322</t>
  </si>
  <si>
    <t>326</t>
  </si>
  <si>
    <t>348</t>
  </si>
  <si>
    <t>620</t>
  </si>
  <si>
    <t>695</t>
  </si>
  <si>
    <t>725</t>
  </si>
  <si>
    <t>730</t>
  </si>
  <si>
    <t>735</t>
  </si>
  <si>
    <t>775</t>
  </si>
  <si>
    <t>431</t>
  </si>
  <si>
    <t>128</t>
  </si>
  <si>
    <t>432</t>
  </si>
  <si>
    <t>712</t>
  </si>
  <si>
    <t>020</t>
  </si>
  <si>
    <t>172</t>
  </si>
  <si>
    <t>261</t>
  </si>
  <si>
    <t>300</t>
  </si>
  <si>
    <t>645</t>
  </si>
  <si>
    <t>660</t>
  </si>
  <si>
    <t>435</t>
  </si>
  <si>
    <t>301</t>
  </si>
  <si>
    <t>284</t>
  </si>
  <si>
    <t>295</t>
  </si>
  <si>
    <t>342</t>
  </si>
  <si>
    <t>600</t>
  </si>
  <si>
    <t>673</t>
  </si>
  <si>
    <t>436</t>
  </si>
  <si>
    <t>001</t>
  </si>
  <si>
    <t>046</t>
  </si>
  <si>
    <t>437</t>
  </si>
  <si>
    <t>438</t>
  </si>
  <si>
    <t>439</t>
  </si>
  <si>
    <t>440</t>
  </si>
  <si>
    <t>211</t>
  </si>
  <si>
    <t>441</t>
  </si>
  <si>
    <t>281</t>
  </si>
  <si>
    <t>005</t>
  </si>
  <si>
    <t>061</t>
  </si>
  <si>
    <t>087</t>
  </si>
  <si>
    <t>137</t>
  </si>
  <si>
    <t>159</t>
  </si>
  <si>
    <t>161</t>
  </si>
  <si>
    <t>680</t>
  </si>
  <si>
    <t>444</t>
  </si>
  <si>
    <t>445</t>
  </si>
  <si>
    <t>151</t>
  </si>
  <si>
    <t>162</t>
  </si>
  <si>
    <t>186</t>
  </si>
  <si>
    <t>226</t>
  </si>
  <si>
    <t>227</t>
  </si>
  <si>
    <t>316</t>
  </si>
  <si>
    <t>658</t>
  </si>
  <si>
    <t>767</t>
  </si>
  <si>
    <t>446</t>
  </si>
  <si>
    <t>099</t>
  </si>
  <si>
    <t>016</t>
  </si>
  <si>
    <t>018</t>
  </si>
  <si>
    <t>088</t>
  </si>
  <si>
    <t>167</t>
  </si>
  <si>
    <t>208</t>
  </si>
  <si>
    <t>212</t>
  </si>
  <si>
    <t>218</t>
  </si>
  <si>
    <t>238</t>
  </si>
  <si>
    <t>266</t>
  </si>
  <si>
    <t>307</t>
  </si>
  <si>
    <t>323</t>
  </si>
  <si>
    <t>350</t>
  </si>
  <si>
    <t>352</t>
  </si>
  <si>
    <t>690</t>
  </si>
  <si>
    <t>447</t>
  </si>
  <si>
    <t>025</t>
  </si>
  <si>
    <t>449</t>
  </si>
  <si>
    <t>450</t>
  </si>
  <si>
    <t>086</t>
  </si>
  <si>
    <t>008</t>
  </si>
  <si>
    <t>127</t>
  </si>
  <si>
    <t>275</t>
  </si>
  <si>
    <t>278</t>
  </si>
  <si>
    <t>327</t>
  </si>
  <si>
    <t>340</t>
  </si>
  <si>
    <t>632</t>
  </si>
  <si>
    <t>453</t>
  </si>
  <si>
    <t>325</t>
  </si>
  <si>
    <t>332</t>
  </si>
  <si>
    <t>454</t>
  </si>
  <si>
    <t>455</t>
  </si>
  <si>
    <t>007</t>
  </si>
  <si>
    <t>745</t>
  </si>
  <si>
    <t>456</t>
  </si>
  <si>
    <t>458</t>
  </si>
  <si>
    <t>463</t>
  </si>
  <si>
    <t>464</t>
  </si>
  <si>
    <t>107</t>
  </si>
  <si>
    <t>196</t>
  </si>
  <si>
    <t>466</t>
  </si>
  <si>
    <t>700</t>
  </si>
  <si>
    <t>096</t>
  </si>
  <si>
    <t>774</t>
  </si>
  <si>
    <t>089</t>
  </si>
  <si>
    <t>221</t>
  </si>
  <si>
    <t>296</t>
  </si>
  <si>
    <t>469</t>
  </si>
  <si>
    <t>470</t>
  </si>
  <si>
    <t>178</t>
  </si>
  <si>
    <t>246</t>
  </si>
  <si>
    <t>305</t>
  </si>
  <si>
    <t>344</t>
  </si>
  <si>
    <t>474</t>
  </si>
  <si>
    <t>097</t>
  </si>
  <si>
    <t>103</t>
  </si>
  <si>
    <t>343</t>
  </si>
  <si>
    <t>610</t>
  </si>
  <si>
    <t>615</t>
  </si>
  <si>
    <t>720</t>
  </si>
  <si>
    <t>753</t>
  </si>
  <si>
    <t>475</t>
  </si>
  <si>
    <t>478</t>
  </si>
  <si>
    <t>067</t>
  </si>
  <si>
    <t>640</t>
  </si>
  <si>
    <t>479</t>
  </si>
  <si>
    <t>111</t>
  </si>
  <si>
    <t>191</t>
  </si>
  <si>
    <t>309</t>
  </si>
  <si>
    <t>672</t>
  </si>
  <si>
    <t>675</t>
  </si>
  <si>
    <t>766</t>
  </si>
  <si>
    <t>481</t>
  </si>
  <si>
    <t>199</t>
  </si>
  <si>
    <t>780</t>
  </si>
  <si>
    <t>482</t>
  </si>
  <si>
    <t>204</t>
  </si>
  <si>
    <t>105</t>
  </si>
  <si>
    <t>773</t>
  </si>
  <si>
    <t>483</t>
  </si>
  <si>
    <t>239</t>
  </si>
  <si>
    <t>036</t>
  </si>
  <si>
    <t>052</t>
  </si>
  <si>
    <t>065</t>
  </si>
  <si>
    <t>082</t>
  </si>
  <si>
    <t>118</t>
  </si>
  <si>
    <t>131</t>
  </si>
  <si>
    <t>145</t>
  </si>
  <si>
    <t>171</t>
  </si>
  <si>
    <t>182</t>
  </si>
  <si>
    <t>231</t>
  </si>
  <si>
    <t>240</t>
  </si>
  <si>
    <t>310</t>
  </si>
  <si>
    <t>665</t>
  </si>
  <si>
    <t>740</t>
  </si>
  <si>
    <t>760</t>
  </si>
  <si>
    <t>484</t>
  </si>
  <si>
    <t>485</t>
  </si>
  <si>
    <t>486</t>
  </si>
  <si>
    <t>487</t>
  </si>
  <si>
    <t>048</t>
  </si>
  <si>
    <t>488</t>
  </si>
  <si>
    <t>219</t>
  </si>
  <si>
    <t>122</t>
  </si>
  <si>
    <t>142</t>
  </si>
  <si>
    <t>251</t>
  </si>
  <si>
    <t>264</t>
  </si>
  <si>
    <t>489</t>
  </si>
  <si>
    <t>242</t>
  </si>
  <si>
    <t>491</t>
  </si>
  <si>
    <t>095</t>
  </si>
  <si>
    <t>072</t>
  </si>
  <si>
    <t>273</t>
  </si>
  <si>
    <t>292</t>
  </si>
  <si>
    <t>331</t>
  </si>
  <si>
    <t>763</t>
  </si>
  <si>
    <t>492</t>
  </si>
  <si>
    <t>493</t>
  </si>
  <si>
    <t>494</t>
  </si>
  <si>
    <t>496</t>
  </si>
  <si>
    <t>094</t>
  </si>
  <si>
    <t>497</t>
  </si>
  <si>
    <t>068</t>
  </si>
  <si>
    <t>074</t>
  </si>
  <si>
    <t>154</t>
  </si>
  <si>
    <t>223</t>
  </si>
  <si>
    <t>337</t>
  </si>
  <si>
    <t>498</t>
  </si>
  <si>
    <t>499</t>
  </si>
  <si>
    <t>3501</t>
  </si>
  <si>
    <t>3502</t>
  </si>
  <si>
    <t>3503</t>
  </si>
  <si>
    <t>3504</t>
  </si>
  <si>
    <t>3506</t>
  </si>
  <si>
    <t>071</t>
  </si>
  <si>
    <t>3507</t>
  </si>
  <si>
    <t>3508</t>
  </si>
  <si>
    <t>3509</t>
  </si>
  <si>
    <t>265</t>
  </si>
  <si>
    <t>3510</t>
  </si>
  <si>
    <t>BROOKE</t>
  </si>
  <si>
    <t>COLLEGIATE CS OF LOWELL</t>
  </si>
  <si>
    <t>F Y 1 7  E C O D I S    F O U N D A T I O N    B U D G E T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</si>
</sst>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m/d/yy"/>
    <numFmt numFmtId="165" formatCode="0.000"/>
    <numFmt numFmtId="166" formatCode="0.0"/>
    <numFmt numFmtId="167" formatCode="0.0%"/>
    <numFmt numFmtId="168" formatCode="0.0000"/>
    <numFmt numFmtId="169" formatCode="0.000000000"/>
    <numFmt numFmtId="170" formatCode="#,##0.000_);\(#,##0.000\)"/>
    <numFmt numFmtId="171" formatCode="0.00000000"/>
    <numFmt numFmtId="172" formatCode="mmmm\ yyyy"/>
    <numFmt numFmtId="173" formatCode="#,##0.0_);\(#,##0.0\)"/>
    <numFmt numFmtId="174" formatCode="_(* #,##0_);_(* \(#,##0\);_(* &quot;-&quot;??_);_(@_)"/>
  </numFmts>
  <fonts count="52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9"/>
      <color indexed="9"/>
      <name val="Geneva"/>
    </font>
    <font>
      <u/>
      <sz val="12"/>
      <color indexed="12"/>
      <name val="SWISS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2"/>
      <color indexed="63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16"/>
      <color indexed="63"/>
      <name val="Arial"/>
      <family val="2"/>
    </font>
    <font>
      <sz val="8"/>
      <color theme="9" tint="0.79998168889431442"/>
      <name val="Arial"/>
      <family val="2"/>
    </font>
    <font>
      <sz val="9"/>
      <name val="Calibri"/>
      <family val="2"/>
      <scheme val="minor"/>
    </font>
    <font>
      <b/>
      <sz val="11"/>
      <color theme="6" tint="0.79998168889431442"/>
      <name val="Calibri"/>
      <family val="2"/>
    </font>
    <font>
      <sz val="11"/>
      <color theme="6" tint="0.79998168889431442"/>
      <name val="Calibri"/>
      <family val="2"/>
    </font>
    <font>
      <sz val="16"/>
      <color indexed="6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color theme="2"/>
      <name val="Calibri"/>
      <family val="2"/>
    </font>
    <font>
      <b/>
      <sz val="18"/>
      <name val="Calibri"/>
      <family val="2"/>
    </font>
    <font>
      <b/>
      <sz val="11"/>
      <color rgb="FFFFC000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28"/>
      <name val="Calibri"/>
      <family val="2"/>
      <scheme val="minor"/>
    </font>
    <font>
      <sz val="8"/>
      <name val="Arial"/>
      <family val="2"/>
    </font>
    <font>
      <b/>
      <sz val="11"/>
      <color theme="1" tint="0.249977111117893"/>
      <name val="Calibri"/>
      <family val="2"/>
    </font>
    <font>
      <sz val="8"/>
      <color theme="1" tint="0.249977111117893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1"/>
      <color theme="0"/>
      <name val="Calibri"/>
      <family val="2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79AA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79CD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8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43" fontId="4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</cellStyleXfs>
  <cellXfs count="361">
    <xf numFmtId="0" fontId="0" fillId="0" borderId="0" xfId="0"/>
    <xf numFmtId="38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5" applyFont="1" applyAlignment="1">
      <alignment horizontal="center"/>
    </xf>
    <xf numFmtId="0" fontId="3" fillId="0" borderId="0" xfId="5" applyFont="1"/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2" fillId="0" borderId="0" xfId="5"/>
    <xf numFmtId="0" fontId="0" fillId="0" borderId="0" xfId="0" applyAlignment="1">
      <alignment horizontal="left"/>
    </xf>
    <xf numFmtId="38" fontId="3" fillId="0" borderId="0" xfId="5" applyNumberFormat="1" applyFont="1" applyFill="1" applyBorder="1" applyAlignment="1">
      <alignment horizontal="center"/>
    </xf>
    <xf numFmtId="0" fontId="3" fillId="0" borderId="11" xfId="5" applyFont="1" applyBorder="1"/>
    <xf numFmtId="0" fontId="13" fillId="0" borderId="0" xfId="5" applyFont="1" applyFill="1" applyBorder="1"/>
    <xf numFmtId="0" fontId="15" fillId="0" borderId="0" xfId="5" applyFont="1"/>
    <xf numFmtId="3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0" fontId="2" fillId="0" borderId="0" xfId="5" applyFill="1" applyBorder="1"/>
    <xf numFmtId="2" fontId="3" fillId="0" borderId="0" xfId="5" applyNumberFormat="1" applyFont="1" applyFill="1" applyBorder="1" applyAlignment="1">
      <alignment horizontal="center"/>
    </xf>
    <xf numFmtId="1" fontId="3" fillId="0" borderId="0" xfId="5" applyNumberFormat="1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37" fontId="3" fillId="0" borderId="0" xfId="5" applyNumberFormat="1" applyFont="1" applyFill="1" applyBorder="1" applyAlignment="1">
      <alignment horizontal="center"/>
    </xf>
    <xf numFmtId="0" fontId="3" fillId="0" borderId="11" xfId="5" applyFont="1" applyBorder="1" applyAlignment="1">
      <alignment horizontal="center"/>
    </xf>
    <xf numFmtId="38" fontId="2" fillId="0" borderId="0" xfId="5" applyNumberFormat="1"/>
    <xf numFmtId="0" fontId="2" fillId="0" borderId="0" xfId="5" applyBorder="1"/>
    <xf numFmtId="0" fontId="2" fillId="0" borderId="1" xfId="5" applyBorder="1"/>
    <xf numFmtId="166" fontId="3" fillId="0" borderId="0" xfId="5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17" fillId="0" borderId="0" xfId="4" applyFont="1" applyAlignment="1">
      <alignment vertical="center" wrapText="1"/>
    </xf>
    <xf numFmtId="0" fontId="17" fillId="0" borderId="0" xfId="4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4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6" applyFont="1" applyAlignment="1">
      <alignment horizontal="center"/>
    </xf>
    <xf numFmtId="2" fontId="17" fillId="0" borderId="0" xfId="0" applyNumberFormat="1" applyFont="1" applyAlignment="1">
      <alignment horizontal="center"/>
    </xf>
    <xf numFmtId="40" fontId="17" fillId="0" borderId="0" xfId="4" applyNumberFormat="1" applyFont="1" applyAlignment="1">
      <alignment horizontal="center"/>
    </xf>
    <xf numFmtId="38" fontId="17" fillId="0" borderId="0" xfId="4" applyNumberFormat="1" applyFont="1" applyAlignment="1">
      <alignment horizontal="center"/>
    </xf>
    <xf numFmtId="1" fontId="17" fillId="0" borderId="0" xfId="0" applyNumberFormat="1" applyFont="1"/>
    <xf numFmtId="0" fontId="3" fillId="7" borderId="13" xfId="5" applyFont="1" applyFill="1" applyBorder="1"/>
    <xf numFmtId="0" fontId="3" fillId="7" borderId="0" xfId="5" applyFont="1" applyFill="1" applyBorder="1"/>
    <xf numFmtId="0" fontId="3" fillId="7" borderId="0" xfId="5" applyFont="1" applyFill="1" applyBorder="1" applyAlignment="1">
      <alignment horizontal="center"/>
    </xf>
    <xf numFmtId="0" fontId="3" fillId="7" borderId="0" xfId="5" quotePrefix="1" applyFont="1" applyFill="1" applyBorder="1" applyAlignment="1">
      <alignment horizontal="left"/>
    </xf>
    <xf numFmtId="0" fontId="3" fillId="7" borderId="0" xfId="5" quotePrefix="1" applyFont="1" applyFill="1" applyBorder="1" applyAlignment="1">
      <alignment horizontal="center"/>
    </xf>
    <xf numFmtId="0" fontId="3" fillId="7" borderId="9" xfId="5" applyFont="1" applyFill="1" applyBorder="1"/>
    <xf numFmtId="0" fontId="3" fillId="7" borderId="1" xfId="5" applyFont="1" applyFill="1" applyBorder="1"/>
    <xf numFmtId="0" fontId="3" fillId="7" borderId="1" xfId="5" applyFont="1" applyFill="1" applyBorder="1" applyAlignment="1">
      <alignment horizontal="center"/>
    </xf>
    <xf numFmtId="0" fontId="3" fillId="7" borderId="14" xfId="5" quotePrefix="1" applyFont="1" applyFill="1" applyBorder="1" applyAlignment="1">
      <alignment horizontal="center"/>
    </xf>
    <xf numFmtId="0" fontId="3" fillId="7" borderId="14" xfId="5" applyFont="1" applyFill="1" applyBorder="1" applyAlignment="1">
      <alignment horizontal="center"/>
    </xf>
    <xf numFmtId="0" fontId="3" fillId="7" borderId="10" xfId="5" applyFont="1" applyFill="1" applyBorder="1" applyAlignment="1">
      <alignment horizontal="center"/>
    </xf>
    <xf numFmtId="37" fontId="3" fillId="7" borderId="6" xfId="5" applyNumberFormat="1" applyFont="1" applyFill="1" applyBorder="1" applyAlignment="1">
      <alignment horizontal="center"/>
    </xf>
    <xf numFmtId="37" fontId="3" fillId="7" borderId="2" xfId="5" applyNumberFormat="1" applyFont="1" applyFill="1" applyBorder="1" applyAlignment="1">
      <alignment horizontal="center"/>
    </xf>
    <xf numFmtId="37" fontId="16" fillId="7" borderId="2" xfId="5" applyNumberFormat="1" applyFont="1" applyFill="1" applyBorder="1" applyAlignment="1">
      <alignment horizontal="right"/>
    </xf>
    <xf numFmtId="37" fontId="16" fillId="7" borderId="7" xfId="5" applyNumberFormat="1" applyFont="1" applyFill="1" applyBorder="1" applyAlignment="1">
      <alignment horizontal="center"/>
    </xf>
    <xf numFmtId="0" fontId="2" fillId="7" borderId="13" xfId="5" applyFont="1" applyFill="1" applyBorder="1"/>
    <xf numFmtId="0" fontId="2" fillId="7" borderId="0" xfId="5" applyFont="1" applyFill="1" applyBorder="1"/>
    <xf numFmtId="0" fontId="2" fillId="7" borderId="0" xfId="5" applyFill="1" applyBorder="1"/>
    <xf numFmtId="0" fontId="6" fillId="7" borderId="0" xfId="5" applyFont="1" applyFill="1" applyBorder="1" applyAlignment="1">
      <alignment horizontal="center"/>
    </xf>
    <xf numFmtId="0" fontId="6" fillId="7" borderId="14" xfId="5" applyFont="1" applyFill="1" applyBorder="1" applyAlignment="1">
      <alignment horizontal="center"/>
    </xf>
    <xf numFmtId="0" fontId="6" fillId="7" borderId="0" xfId="5" applyFont="1" applyFill="1" applyBorder="1" applyAlignment="1">
      <alignment horizontal="center" vertical="center"/>
    </xf>
    <xf numFmtId="0" fontId="9" fillId="7" borderId="0" xfId="2" applyFill="1" applyBorder="1" applyAlignment="1" applyProtection="1">
      <alignment horizontal="right"/>
    </xf>
    <xf numFmtId="0" fontId="6" fillId="7" borderId="14" xfId="5" applyFont="1" applyFill="1" applyBorder="1" applyAlignment="1">
      <alignment horizontal="center" vertical="center"/>
    </xf>
    <xf numFmtId="0" fontId="2" fillId="7" borderId="9" xfId="5" applyFont="1" applyFill="1" applyBorder="1"/>
    <xf numFmtId="0" fontId="2" fillId="7" borderId="1" xfId="5" applyFont="1" applyFill="1" applyBorder="1"/>
    <xf numFmtId="0" fontId="2" fillId="7" borderId="1" xfId="5" applyFill="1" applyBorder="1"/>
    <xf numFmtId="0" fontId="2" fillId="7" borderId="10" xfId="5" applyFill="1" applyBorder="1"/>
    <xf numFmtId="0" fontId="18" fillId="8" borderId="11" xfId="5" applyFont="1" applyFill="1" applyBorder="1" applyAlignment="1">
      <alignment horizontal="left"/>
    </xf>
    <xf numFmtId="0" fontId="19" fillId="8" borderId="11" xfId="5" applyFont="1" applyFill="1" applyBorder="1"/>
    <xf numFmtId="0" fontId="20" fillId="8" borderId="12" xfId="5" applyFont="1" applyFill="1" applyBorder="1" applyAlignment="1">
      <alignment horizontal="centerContinuous"/>
    </xf>
    <xf numFmtId="0" fontId="21" fillId="8" borderId="9" xfId="5" applyFont="1" applyFill="1" applyBorder="1" applyAlignment="1">
      <alignment horizontal="left" vertical="top"/>
    </xf>
    <xf numFmtId="0" fontId="18" fillId="8" borderId="1" xfId="5" applyFont="1" applyFill="1" applyBorder="1" applyAlignment="1">
      <alignment horizontal="left"/>
    </xf>
    <xf numFmtId="0" fontId="19" fillId="8" borderId="1" xfId="5" applyFont="1" applyFill="1" applyBorder="1"/>
    <xf numFmtId="0" fontId="20" fillId="8" borderId="10" xfId="5" applyFont="1" applyFill="1" applyBorder="1" applyAlignment="1">
      <alignment horizontal="centerContinuous"/>
    </xf>
    <xf numFmtId="38" fontId="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Fill="1" applyBorder="1" applyAlignment="1">
      <alignment horizontal="center"/>
    </xf>
    <xf numFmtId="165" fontId="23" fillId="0" borderId="0" xfId="0" applyNumberFormat="1" applyFont="1" applyAlignment="1">
      <alignment horizontal="center"/>
    </xf>
    <xf numFmtId="38" fontId="23" fillId="0" borderId="0" xfId="0" applyNumberFormat="1" applyFont="1" applyAlignment="1">
      <alignment horizontal="center"/>
    </xf>
    <xf numFmtId="38" fontId="23" fillId="0" borderId="0" xfId="0" applyNumberFormat="1" applyFont="1" applyFill="1" applyAlignment="1">
      <alignment horizontal="center"/>
    </xf>
    <xf numFmtId="38" fontId="23" fillId="0" borderId="0" xfId="0" applyNumberFormat="1" applyFont="1"/>
    <xf numFmtId="0" fontId="23" fillId="0" borderId="0" xfId="0" applyFont="1" applyFill="1" applyAlignment="1">
      <alignment horizontal="center"/>
    </xf>
    <xf numFmtId="0" fontId="23" fillId="0" borderId="0" xfId="0" applyFont="1" applyFill="1"/>
    <xf numFmtId="165" fontId="23" fillId="0" borderId="0" xfId="0" applyNumberFormat="1" applyFont="1" applyFill="1" applyAlignment="1">
      <alignment horizontal="center"/>
    </xf>
    <xf numFmtId="38" fontId="23" fillId="0" borderId="0" xfId="0" applyNumberFormat="1" applyFont="1" applyFill="1"/>
    <xf numFmtId="0" fontId="17" fillId="0" borderId="0" xfId="0" applyFont="1" applyAlignment="1">
      <alignment horizontal="left" vertical="center" wrapText="1"/>
    </xf>
    <xf numFmtId="0" fontId="0" fillId="10" borderId="3" xfId="0" applyFill="1" applyBorder="1" applyAlignment="1">
      <alignment horizontal="center"/>
    </xf>
    <xf numFmtId="0" fontId="0" fillId="10" borderId="3" xfId="0" applyFill="1" applyBorder="1" applyAlignment="1">
      <alignment horizontal="left"/>
    </xf>
    <xf numFmtId="0" fontId="0" fillId="10" borderId="4" xfId="0" applyFill="1" applyBorder="1" applyAlignment="1">
      <alignment horizontal="center"/>
    </xf>
    <xf numFmtId="0" fontId="0" fillId="10" borderId="4" xfId="0" applyFill="1" applyBorder="1" applyAlignment="1">
      <alignment horizontal="left"/>
    </xf>
    <xf numFmtId="0" fontId="0" fillId="10" borderId="5" xfId="0" applyFill="1" applyBorder="1" applyAlignment="1">
      <alignment horizontal="center"/>
    </xf>
    <xf numFmtId="0" fontId="0" fillId="10" borderId="5" xfId="0" applyFill="1" applyBorder="1" applyAlignment="1">
      <alignment horizontal="left"/>
    </xf>
    <xf numFmtId="0" fontId="3" fillId="10" borderId="3" xfId="5" applyFont="1" applyFill="1" applyBorder="1" applyAlignment="1">
      <alignment horizontal="center"/>
    </xf>
    <xf numFmtId="0" fontId="3" fillId="10" borderId="4" xfId="5" applyFont="1" applyFill="1" applyBorder="1" applyAlignment="1">
      <alignment horizontal="center"/>
    </xf>
    <xf numFmtId="0" fontId="3" fillId="10" borderId="5" xfId="5" applyFont="1" applyFill="1" applyBorder="1" applyAlignment="1">
      <alignment horizontal="center"/>
    </xf>
    <xf numFmtId="0" fontId="3" fillId="11" borderId="3" xfId="5" applyFont="1" applyFill="1" applyBorder="1" applyAlignment="1">
      <alignment horizontal="center"/>
    </xf>
    <xf numFmtId="0" fontId="3" fillId="11" borderId="4" xfId="5" applyFont="1" applyFill="1" applyBorder="1" applyAlignment="1">
      <alignment horizontal="center"/>
    </xf>
    <xf numFmtId="0" fontId="3" fillId="11" borderId="5" xfId="5" applyFont="1" applyFill="1" applyBorder="1" applyAlignment="1">
      <alignment horizontal="center"/>
    </xf>
    <xf numFmtId="37" fontId="3" fillId="11" borderId="5" xfId="5" applyNumberFormat="1" applyFont="1" applyFill="1" applyBorder="1" applyAlignment="1" applyProtection="1">
      <alignment horizontal="center"/>
    </xf>
    <xf numFmtId="0" fontId="22" fillId="16" borderId="3" xfId="0" applyFont="1" applyFill="1" applyBorder="1" applyAlignment="1">
      <alignment horizontal="center"/>
    </xf>
    <xf numFmtId="0" fontId="22" fillId="16" borderId="4" xfId="0" applyFont="1" applyFill="1" applyBorder="1" applyAlignment="1">
      <alignment horizontal="center"/>
    </xf>
    <xf numFmtId="0" fontId="22" fillId="16" borderId="5" xfId="0" applyFont="1" applyFill="1" applyBorder="1" applyAlignment="1">
      <alignment horizontal="center"/>
    </xf>
    <xf numFmtId="0" fontId="22" fillId="16" borderId="8" xfId="0" applyFont="1" applyFill="1" applyBorder="1" applyAlignment="1">
      <alignment horizontal="center"/>
    </xf>
    <xf numFmtId="0" fontId="24" fillId="6" borderId="11" xfId="3" applyFont="1" applyFill="1" applyBorder="1" applyAlignment="1">
      <alignment horizontal="center" vertical="top"/>
    </xf>
    <xf numFmtId="0" fontId="24" fillId="6" borderId="1" xfId="3" applyFont="1" applyFill="1" applyBorder="1" applyAlignment="1">
      <alignment horizontal="center" vertical="top"/>
    </xf>
    <xf numFmtId="0" fontId="24" fillId="6" borderId="1" xfId="3" applyFont="1" applyFill="1" applyBorder="1" applyAlignment="1">
      <alignment horizontal="left" vertical="top"/>
    </xf>
    <xf numFmtId="0" fontId="24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/>
    <xf numFmtId="0" fontId="25" fillId="6" borderId="5" xfId="0" applyFont="1" applyFill="1" applyBorder="1"/>
    <xf numFmtId="0" fontId="17" fillId="15" borderId="1" xfId="3" applyFont="1" applyFill="1" applyBorder="1" applyAlignment="1">
      <alignment horizontal="center" vertical="top"/>
    </xf>
    <xf numFmtId="0" fontId="17" fillId="15" borderId="8" xfId="3" applyFont="1" applyFill="1" applyBorder="1" applyAlignment="1">
      <alignment horizontal="center" vertical="center" wrapText="1"/>
    </xf>
    <xf numFmtId="0" fontId="26" fillId="8" borderId="15" xfId="5" applyFont="1" applyFill="1" applyBorder="1" applyAlignment="1">
      <alignment horizontal="left" vertical="center"/>
    </xf>
    <xf numFmtId="0" fontId="23" fillId="17" borderId="15" xfId="0" applyFont="1" applyFill="1" applyBorder="1" applyAlignment="1">
      <alignment horizontal="center"/>
    </xf>
    <xf numFmtId="0" fontId="23" fillId="17" borderId="11" xfId="0" applyFont="1" applyFill="1" applyBorder="1" applyAlignment="1">
      <alignment horizontal="center"/>
    </xf>
    <xf numFmtId="0" fontId="23" fillId="17" borderId="13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0" fontId="23" fillId="17" borderId="9" xfId="0" applyFont="1" applyFill="1" applyBorder="1" applyAlignment="1">
      <alignment horizontal="center"/>
    </xf>
    <xf numFmtId="0" fontId="23" fillId="17" borderId="1" xfId="0" applyFont="1" applyFill="1" applyBorder="1" applyAlignment="1">
      <alignment horizontal="center"/>
    </xf>
    <xf numFmtId="0" fontId="23" fillId="18" borderId="6" xfId="0" applyFont="1" applyFill="1" applyBorder="1" applyAlignment="1">
      <alignment horizontal="center"/>
    </xf>
    <xf numFmtId="0" fontId="23" fillId="18" borderId="2" xfId="0" applyFont="1" applyFill="1" applyBorder="1"/>
    <xf numFmtId="0" fontId="23" fillId="18" borderId="2" xfId="0" applyFont="1" applyFill="1" applyBorder="1" applyAlignment="1">
      <alignment horizontal="center"/>
    </xf>
    <xf numFmtId="165" fontId="23" fillId="18" borderId="2" xfId="0" applyNumberFormat="1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0" xfId="0" applyFill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/>
    </xf>
    <xf numFmtId="0" fontId="27" fillId="0" borderId="0" xfId="5" applyFont="1" applyAlignment="1">
      <alignment horizontal="left"/>
    </xf>
    <xf numFmtId="0" fontId="27" fillId="0" borderId="0" xfId="5" applyFont="1" applyAlignment="1">
      <alignment horizontal="center"/>
    </xf>
    <xf numFmtId="0" fontId="27" fillId="0" borderId="0" xfId="5" applyFont="1"/>
    <xf numFmtId="0" fontId="29" fillId="3" borderId="2" xfId="5" applyFont="1" applyFill="1" applyBorder="1" applyAlignment="1">
      <alignment horizontal="center"/>
    </xf>
    <xf numFmtId="0" fontId="29" fillId="3" borderId="2" xfId="5" applyFont="1" applyFill="1" applyBorder="1"/>
    <xf numFmtId="0" fontId="29" fillId="3" borderId="7" xfId="5" applyFont="1" applyFill="1" applyBorder="1" applyAlignment="1">
      <alignment horizontal="center"/>
    </xf>
    <xf numFmtId="0" fontId="27" fillId="2" borderId="5" xfId="5" applyFont="1" applyFill="1" applyBorder="1" applyAlignment="1">
      <alignment horizontal="center"/>
    </xf>
    <xf numFmtId="0" fontId="27" fillId="2" borderId="9" xfId="5" applyFont="1" applyFill="1" applyBorder="1" applyAlignment="1">
      <alignment horizontal="center"/>
    </xf>
    <xf numFmtId="0" fontId="27" fillId="2" borderId="1" xfId="5" applyFont="1" applyFill="1" applyBorder="1" applyAlignment="1">
      <alignment horizontal="center"/>
    </xf>
    <xf numFmtId="0" fontId="27" fillId="2" borderId="10" xfId="5" applyFont="1" applyFill="1" applyBorder="1" applyAlignment="1">
      <alignment horizontal="center"/>
    </xf>
    <xf numFmtId="0" fontId="30" fillId="0" borderId="0" xfId="5" applyFont="1"/>
    <xf numFmtId="37" fontId="30" fillId="0" borderId="0" xfId="5" quotePrefix="1" applyNumberFormat="1" applyFont="1" applyAlignment="1" applyProtection="1">
      <alignment horizontal="center"/>
    </xf>
    <xf numFmtId="0" fontId="30" fillId="0" borderId="0" xfId="5" applyFont="1" applyAlignment="1">
      <alignment horizontal="center"/>
    </xf>
    <xf numFmtId="37" fontId="27" fillId="3" borderId="0" xfId="5" quotePrefix="1" applyNumberFormat="1" applyFont="1" applyFill="1" applyAlignment="1" applyProtection="1">
      <alignment horizontal="center"/>
    </xf>
    <xf numFmtId="37" fontId="27" fillId="0" borderId="0" xfId="5" applyNumberFormat="1" applyFont="1" applyAlignment="1">
      <alignment horizontal="center"/>
    </xf>
    <xf numFmtId="37" fontId="29" fillId="3" borderId="2" xfId="5" applyNumberFormat="1" applyFont="1" applyFill="1" applyBorder="1" applyAlignment="1" applyProtection="1">
      <alignment horizontal="center"/>
    </xf>
    <xf numFmtId="37" fontId="27" fillId="0" borderId="0" xfId="5" applyNumberFormat="1" applyFont="1"/>
    <xf numFmtId="0" fontId="29" fillId="0" borderId="0" xfId="5" applyFont="1"/>
    <xf numFmtId="0" fontId="31" fillId="0" borderId="0" xfId="5" applyFont="1"/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Border="1" applyAlignment="1">
      <alignment horizontal="center"/>
    </xf>
    <xf numFmtId="0" fontId="17" fillId="14" borderId="15" xfId="5" applyFont="1" applyFill="1" applyBorder="1" applyAlignment="1">
      <alignment horizontal="center"/>
    </xf>
    <xf numFmtId="0" fontId="17" fillId="14" borderId="12" xfId="5" applyFont="1" applyFill="1" applyBorder="1" applyAlignment="1">
      <alignment horizontal="center"/>
    </xf>
    <xf numFmtId="0" fontId="17" fillId="14" borderId="3" xfId="5" applyFont="1" applyFill="1" applyBorder="1" applyAlignment="1">
      <alignment horizontal="center"/>
    </xf>
    <xf numFmtId="0" fontId="17" fillId="14" borderId="13" xfId="5" applyFont="1" applyFill="1" applyBorder="1" applyAlignment="1">
      <alignment horizontal="center"/>
    </xf>
    <xf numFmtId="0" fontId="17" fillId="14" borderId="14" xfId="5" applyFont="1" applyFill="1" applyBorder="1" applyAlignment="1">
      <alignment horizontal="center"/>
    </xf>
    <xf numFmtId="0" fontId="17" fillId="14" borderId="4" xfId="5" applyFont="1" applyFill="1" applyBorder="1" applyAlignment="1">
      <alignment horizontal="center"/>
    </xf>
    <xf numFmtId="0" fontId="17" fillId="14" borderId="13" xfId="5" applyFont="1" applyFill="1" applyBorder="1"/>
    <xf numFmtId="0" fontId="17" fillId="14" borderId="9" xfId="5" applyFont="1" applyFill="1" applyBorder="1"/>
    <xf numFmtId="0" fontId="17" fillId="14" borderId="10" xfId="5" applyFont="1" applyFill="1" applyBorder="1" applyAlignment="1">
      <alignment horizontal="center"/>
    </xf>
    <xf numFmtId="0" fontId="17" fillId="14" borderId="5" xfId="5" applyFont="1" applyFill="1" applyBorder="1" applyAlignment="1">
      <alignment horizontal="center"/>
    </xf>
    <xf numFmtId="37" fontId="17" fillId="14" borderId="5" xfId="5" applyNumberFormat="1" applyFont="1" applyFill="1" applyBorder="1" applyAlignment="1" applyProtection="1">
      <alignment horizontal="center"/>
    </xf>
    <xf numFmtId="0" fontId="17" fillId="0" borderId="2" xfId="5" applyFont="1" applyBorder="1"/>
    <xf numFmtId="0" fontId="17" fillId="0" borderId="1" xfId="5" applyFont="1" applyFill="1" applyBorder="1"/>
    <xf numFmtId="0" fontId="17" fillId="0" borderId="1" xfId="5" applyFont="1" applyFill="1" applyBorder="1" applyAlignment="1">
      <alignment horizontal="center"/>
    </xf>
    <xf numFmtId="0" fontId="17" fillId="0" borderId="15" xfId="5" applyFont="1" applyFill="1" applyBorder="1" applyAlignment="1">
      <alignment horizontal="center"/>
    </xf>
    <xf numFmtId="0" fontId="17" fillId="0" borderId="11" xfId="5" applyFont="1" applyBorder="1"/>
    <xf numFmtId="39" fontId="17" fillId="0" borderId="11" xfId="5" applyNumberFormat="1" applyFont="1" applyBorder="1" applyAlignment="1" applyProtection="1">
      <alignment horizontal="center"/>
    </xf>
    <xf numFmtId="0" fontId="17" fillId="0" borderId="0" xfId="5" applyFont="1" applyFill="1"/>
    <xf numFmtId="0" fontId="17" fillId="0" borderId="13" xfId="5" applyFont="1" applyFill="1" applyBorder="1" applyAlignment="1">
      <alignment horizontal="center"/>
    </xf>
    <xf numFmtId="0" fontId="17" fillId="0" borderId="0" xfId="5" applyFont="1" applyBorder="1"/>
    <xf numFmtId="39" fontId="17" fillId="0" borderId="0" xfId="5" applyNumberFormat="1" applyFont="1" applyBorder="1" applyAlignment="1" applyProtection="1">
      <alignment horizontal="center"/>
    </xf>
    <xf numFmtId="0" fontId="17" fillId="0" borderId="13" xfId="5" applyFont="1" applyBorder="1" applyAlignment="1">
      <alignment horizontal="center"/>
    </xf>
    <xf numFmtId="39" fontId="17" fillId="0" borderId="0" xfId="5" applyNumberFormat="1" applyFont="1" applyAlignment="1" applyProtection="1">
      <alignment horizontal="center"/>
    </xf>
    <xf numFmtId="0" fontId="17" fillId="0" borderId="0" xfId="5" applyFont="1" applyFill="1" applyBorder="1"/>
    <xf numFmtId="0" fontId="32" fillId="0" borderId="15" xfId="5" applyFont="1" applyBorder="1"/>
    <xf numFmtId="0" fontId="17" fillId="0" borderId="12" xfId="5" applyFont="1" applyBorder="1"/>
    <xf numFmtId="0" fontId="17" fillId="0" borderId="13" xfId="5" applyFont="1" applyBorder="1"/>
    <xf numFmtId="39" fontId="17" fillId="0" borderId="0" xfId="5" applyNumberFormat="1" applyFont="1"/>
    <xf numFmtId="0" fontId="17" fillId="0" borderId="9" xfId="5" applyFont="1" applyBorder="1"/>
    <xf numFmtId="0" fontId="17" fillId="0" borderId="0" xfId="5" applyFont="1" applyFill="1" applyBorder="1" applyAlignment="1">
      <alignment horizontal="centerContinuous"/>
    </xf>
    <xf numFmtId="0" fontId="33" fillId="13" borderId="15" xfId="5" applyFont="1" applyFill="1" applyBorder="1" applyAlignment="1">
      <alignment horizontal="center"/>
    </xf>
    <xf numFmtId="0" fontId="33" fillId="13" borderId="12" xfId="5" applyFont="1" applyFill="1" applyBorder="1" applyAlignment="1">
      <alignment horizontal="center"/>
    </xf>
    <xf numFmtId="0" fontId="33" fillId="13" borderId="3" xfId="5" applyFont="1" applyFill="1" applyBorder="1" applyAlignment="1">
      <alignment horizontal="center"/>
    </xf>
    <xf numFmtId="0" fontId="33" fillId="13" borderId="13" xfId="5" applyFont="1" applyFill="1" applyBorder="1" applyAlignment="1">
      <alignment horizontal="center"/>
    </xf>
    <xf numFmtId="0" fontId="33" fillId="13" borderId="14" xfId="5" applyFont="1" applyFill="1" applyBorder="1" applyAlignment="1">
      <alignment horizontal="center"/>
    </xf>
    <xf numFmtId="0" fontId="33" fillId="13" borderId="4" xfId="5" applyFont="1" applyFill="1" applyBorder="1" applyAlignment="1">
      <alignment horizontal="center"/>
    </xf>
    <xf numFmtId="0" fontId="33" fillId="13" borderId="13" xfId="5" applyFont="1" applyFill="1" applyBorder="1"/>
    <xf numFmtId="0" fontId="33" fillId="13" borderId="9" xfId="5" applyFont="1" applyFill="1" applyBorder="1"/>
    <xf numFmtId="0" fontId="33" fillId="13" borderId="10" xfId="5" applyFont="1" applyFill="1" applyBorder="1" applyAlignment="1">
      <alignment horizontal="center"/>
    </xf>
    <xf numFmtId="0" fontId="33" fillId="13" borderId="5" xfId="5" applyFont="1" applyFill="1" applyBorder="1" applyAlignment="1">
      <alignment horizontal="center"/>
    </xf>
    <xf numFmtId="37" fontId="33" fillId="13" borderId="5" xfId="5" applyNumberFormat="1" applyFont="1" applyFill="1" applyBorder="1" applyAlignment="1" applyProtection="1">
      <alignment horizontal="center"/>
    </xf>
    <xf numFmtId="0" fontId="17" fillId="0" borderId="0" xfId="5" applyFont="1" applyFill="1" applyAlignment="1">
      <alignment horizontal="center"/>
    </xf>
    <xf numFmtId="39" fontId="17" fillId="0" borderId="0" xfId="5" applyNumberFormat="1" applyFont="1" applyFill="1"/>
    <xf numFmtId="39" fontId="17" fillId="0" borderId="0" xfId="5" applyNumberFormat="1" applyFont="1" applyFill="1" applyAlignment="1">
      <alignment horizontal="center"/>
    </xf>
    <xf numFmtId="170" fontId="17" fillId="0" borderId="0" xfId="5" applyNumberFormat="1" applyFont="1" applyFill="1" applyAlignment="1">
      <alignment horizontal="center"/>
    </xf>
    <xf numFmtId="171" fontId="17" fillId="0" borderId="0" xfId="5" applyNumberFormat="1" applyFont="1" applyAlignment="1">
      <alignment horizontal="center"/>
    </xf>
    <xf numFmtId="168" fontId="17" fillId="0" borderId="0" xfId="5" applyNumberFormat="1" applyFont="1" applyAlignment="1">
      <alignment horizontal="center"/>
    </xf>
    <xf numFmtId="37" fontId="17" fillId="0" borderId="0" xfId="5" applyNumberFormat="1" applyFont="1" applyAlignment="1" applyProtection="1">
      <alignment horizontal="center"/>
    </xf>
    <xf numFmtId="39" fontId="17" fillId="0" borderId="0" xfId="5" applyNumberFormat="1" applyFont="1" applyProtection="1"/>
    <xf numFmtId="0" fontId="34" fillId="0" borderId="0" xfId="5" applyFont="1" applyAlignment="1">
      <alignment vertical="center"/>
    </xf>
    <xf numFmtId="0" fontId="27" fillId="0" borderId="0" xfId="4" applyFont="1" applyAlignment="1">
      <alignment horizontal="center"/>
    </xf>
    <xf numFmtId="0" fontId="27" fillId="0" borderId="0" xfId="4" applyFont="1"/>
    <xf numFmtId="164" fontId="35" fillId="9" borderId="0" xfId="4" applyNumberFormat="1" applyFont="1" applyFill="1" applyAlignment="1">
      <alignment horizontal="center"/>
    </xf>
    <xf numFmtId="0" fontId="36" fillId="9" borderId="0" xfId="0" applyFont="1" applyFill="1" applyAlignment="1">
      <alignment horizontal="center"/>
    </xf>
    <xf numFmtId="164" fontId="35" fillId="19" borderId="0" xfId="4" applyNumberFormat="1" applyFont="1" applyFill="1" applyAlignment="1">
      <alignment horizontal="center"/>
    </xf>
    <xf numFmtId="0" fontId="36" fillId="19" borderId="0" xfId="0" applyFont="1" applyFill="1" applyAlignment="1">
      <alignment horizontal="center"/>
    </xf>
    <xf numFmtId="0" fontId="37" fillId="9" borderId="0" xfId="0" applyFont="1" applyFill="1" applyAlignment="1">
      <alignment horizontal="center"/>
    </xf>
    <xf numFmtId="0" fontId="37" fillId="19" borderId="0" xfId="0" applyFont="1" applyFill="1" applyAlignment="1">
      <alignment horizontal="center"/>
    </xf>
    <xf numFmtId="164" fontId="36" fillId="9" borderId="0" xfId="4" applyNumberFormat="1" applyFont="1" applyFill="1" applyAlignment="1">
      <alignment horizontal="center"/>
    </xf>
    <xf numFmtId="0" fontId="37" fillId="9" borderId="0" xfId="4" applyFont="1" applyFill="1" applyAlignment="1">
      <alignment horizontal="center"/>
    </xf>
    <xf numFmtId="0" fontId="36" fillId="9" borderId="0" xfId="4" applyFont="1" applyFill="1" applyAlignment="1">
      <alignment horizontal="center"/>
    </xf>
    <xf numFmtId="164" fontId="36" fillId="19" borderId="0" xfId="4" applyNumberFormat="1" applyFont="1" applyFill="1" applyAlignment="1">
      <alignment horizontal="center"/>
    </xf>
    <xf numFmtId="0" fontId="37" fillId="19" borderId="0" xfId="4" applyFont="1" applyFill="1" applyAlignment="1">
      <alignment horizontal="center"/>
    </xf>
    <xf numFmtId="0" fontId="36" fillId="19" borderId="0" xfId="4" applyFont="1" applyFill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27" fillId="0" borderId="0" xfId="4" applyFont="1" applyFill="1" applyBorder="1"/>
    <xf numFmtId="0" fontId="27" fillId="0" borderId="0" xfId="10" applyFont="1" applyAlignment="1">
      <alignment horizontal="center"/>
    </xf>
    <xf numFmtId="0" fontId="27" fillId="0" borderId="0" xfId="4" applyFont="1" applyAlignment="1">
      <alignment horizontal="left"/>
    </xf>
    <xf numFmtId="0" fontId="27" fillId="0" borderId="0" xfId="7" applyFont="1"/>
    <xf numFmtId="0" fontId="27" fillId="0" borderId="0" xfId="8" applyFont="1" applyBorder="1" applyAlignment="1">
      <alignment horizontal="center" vertical="center"/>
    </xf>
    <xf numFmtId="0" fontId="27" fillId="0" borderId="0" xfId="8" applyFont="1" applyBorder="1" applyAlignment="1">
      <alignment vertical="center"/>
    </xf>
    <xf numFmtId="1" fontId="27" fillId="0" borderId="0" xfId="8" applyNumberFormat="1" applyFont="1" applyBorder="1" applyAlignment="1">
      <alignment horizontal="center" vertical="center"/>
    </xf>
    <xf numFmtId="0" fontId="27" fillId="0" borderId="0" xfId="7" applyFont="1" applyFill="1" applyBorder="1"/>
    <xf numFmtId="0" fontId="27" fillId="0" borderId="0" xfId="8" applyFont="1" applyAlignment="1">
      <alignment horizontal="center" vertical="center"/>
    </xf>
    <xf numFmtId="0" fontId="27" fillId="0" borderId="0" xfId="4" applyFont="1" applyFill="1" applyBorder="1" applyAlignment="1">
      <alignment horizontal="left"/>
    </xf>
    <xf numFmtId="0" fontId="27" fillId="0" borderId="0" xfId="10" applyFont="1" applyFill="1" applyBorder="1" applyAlignment="1">
      <alignment horizontal="center"/>
    </xf>
    <xf numFmtId="0" fontId="27" fillId="0" borderId="0" xfId="10" applyFont="1" applyFill="1" applyBorder="1" applyAlignment="1">
      <alignment horizontal="left"/>
    </xf>
    <xf numFmtId="0" fontId="27" fillId="0" borderId="0" xfId="8" applyFont="1" applyFill="1" applyBorder="1" applyAlignment="1">
      <alignment horizontal="center"/>
    </xf>
    <xf numFmtId="0" fontId="27" fillId="0" borderId="0" xfId="9" applyFont="1" applyFill="1"/>
    <xf numFmtId="0" fontId="38" fillId="0" borderId="0" xfId="0" applyFont="1"/>
    <xf numFmtId="2" fontId="17" fillId="0" borderId="0" xfId="0" applyNumberFormat="1" applyFont="1" applyFill="1" applyAlignment="1">
      <alignment horizontal="center"/>
    </xf>
    <xf numFmtId="40" fontId="17" fillId="0" borderId="0" xfId="4" applyNumberFormat="1" applyFont="1" applyFill="1" applyAlignment="1">
      <alignment horizontal="center"/>
    </xf>
    <xf numFmtId="38" fontId="17" fillId="0" borderId="0" xfId="4" applyNumberFormat="1" applyFont="1" applyFill="1" applyAlignment="1">
      <alignment horizontal="center"/>
    </xf>
    <xf numFmtId="0" fontId="27" fillId="0" borderId="0" xfId="5" applyFont="1" applyAlignment="1">
      <alignment vertical="center" wrapText="1"/>
    </xf>
    <xf numFmtId="0" fontId="29" fillId="3" borderId="6" xfId="5" applyFont="1" applyFill="1" applyBorder="1"/>
    <xf numFmtId="0" fontId="29" fillId="0" borderId="0" xfId="5" applyFont="1" applyAlignment="1">
      <alignment horizontal="center"/>
    </xf>
    <xf numFmtId="0" fontId="29" fillId="4" borderId="6" xfId="5" applyFont="1" applyFill="1" applyBorder="1"/>
    <xf numFmtId="0" fontId="29" fillId="4" borderId="2" xfId="5" applyFont="1" applyFill="1" applyBorder="1"/>
    <xf numFmtId="0" fontId="29" fillId="4" borderId="2" xfId="5" applyFont="1" applyFill="1" applyBorder="1" applyAlignment="1">
      <alignment horizontal="center"/>
    </xf>
    <xf numFmtId="0" fontId="29" fillId="4" borderId="7" xfId="5" applyFont="1" applyFill="1" applyBorder="1" applyAlignment="1">
      <alignment horizontal="center"/>
    </xf>
    <xf numFmtId="0" fontId="27" fillId="2" borderId="3" xfId="5" applyFont="1" applyFill="1" applyBorder="1" applyAlignment="1">
      <alignment horizontal="center"/>
    </xf>
    <xf numFmtId="0" fontId="27" fillId="3" borderId="6" xfId="5" applyFont="1" applyFill="1" applyBorder="1" applyAlignment="1">
      <alignment horizontal="left"/>
    </xf>
    <xf numFmtId="0" fontId="27" fillId="3" borderId="2" xfId="5" applyFont="1" applyFill="1" applyBorder="1" applyAlignment="1">
      <alignment horizontal="center"/>
    </xf>
    <xf numFmtId="0" fontId="27" fillId="3" borderId="6" xfId="5" applyFont="1" applyFill="1" applyBorder="1" applyAlignment="1">
      <alignment horizontal="center"/>
    </xf>
    <xf numFmtId="0" fontId="27" fillId="3" borderId="7" xfId="5" applyFont="1" applyFill="1" applyBorder="1" applyAlignment="1">
      <alignment horizontal="left"/>
    </xf>
    <xf numFmtId="0" fontId="27" fillId="3" borderId="2" xfId="5" applyFont="1" applyFill="1" applyBorder="1" applyAlignment="1">
      <alignment horizontal="left"/>
    </xf>
    <xf numFmtId="0" fontId="27" fillId="5" borderId="3" xfId="5" applyFont="1" applyFill="1" applyBorder="1" applyAlignment="1">
      <alignment horizontal="center"/>
    </xf>
    <xf numFmtId="0" fontId="27" fillId="4" borderId="6" xfId="5" applyFont="1" applyFill="1" applyBorder="1" applyAlignment="1">
      <alignment horizontal="left"/>
    </xf>
    <xf numFmtId="0" fontId="27" fillId="4" borderId="2" xfId="5" applyFont="1" applyFill="1" applyBorder="1" applyAlignment="1">
      <alignment horizontal="left"/>
    </xf>
    <xf numFmtId="0" fontId="27" fillId="4" borderId="7" xfId="5" applyFont="1" applyFill="1" applyBorder="1" applyAlignment="1">
      <alignment horizontal="left"/>
    </xf>
    <xf numFmtId="0" fontId="27" fillId="4" borderId="8" xfId="5" applyFont="1" applyFill="1" applyBorder="1" applyAlignment="1">
      <alignment horizontal="left"/>
    </xf>
    <xf numFmtId="0" fontId="27" fillId="4" borderId="7" xfId="5" applyFont="1" applyFill="1" applyBorder="1" applyAlignment="1">
      <alignment horizontal="center"/>
    </xf>
    <xf numFmtId="0" fontId="27" fillId="5" borderId="5" xfId="5" applyFont="1" applyFill="1" applyBorder="1" applyAlignment="1">
      <alignment horizontal="center"/>
    </xf>
    <xf numFmtId="0" fontId="27" fillId="5" borderId="9" xfId="5" applyFont="1" applyFill="1" applyBorder="1" applyAlignment="1">
      <alignment horizontal="center"/>
    </xf>
    <xf numFmtId="0" fontId="27" fillId="5" borderId="1" xfId="5" applyFont="1" applyFill="1" applyBorder="1" applyAlignment="1">
      <alignment horizontal="center"/>
    </xf>
    <xf numFmtId="0" fontId="27" fillId="5" borderId="10" xfId="5" applyFont="1" applyFill="1" applyBorder="1" applyAlignment="1">
      <alignment horizontal="center"/>
    </xf>
    <xf numFmtId="16" fontId="27" fillId="0" borderId="0" xfId="5" applyNumberFormat="1" applyFont="1" applyAlignment="1">
      <alignment horizontal="center"/>
    </xf>
    <xf numFmtId="0" fontId="27" fillId="0" borderId="0" xfId="0" applyFont="1" applyAlignment="1">
      <alignment horizontal="center"/>
    </xf>
    <xf numFmtId="37" fontId="29" fillId="5" borderId="2" xfId="5" applyNumberFormat="1" applyFont="1" applyFill="1" applyBorder="1" applyAlignment="1" applyProtection="1">
      <alignment horizontal="center"/>
    </xf>
    <xf numFmtId="37" fontId="27" fillId="0" borderId="0" xfId="5" applyNumberFormat="1" applyFont="1" applyAlignment="1">
      <alignment horizontal="right"/>
    </xf>
    <xf numFmtId="0" fontId="22" fillId="21" borderId="3" xfId="0" applyFont="1" applyFill="1" applyBorder="1" applyAlignment="1">
      <alignment horizontal="center"/>
    </xf>
    <xf numFmtId="0" fontId="22" fillId="21" borderId="4" xfId="0" applyFont="1" applyFill="1" applyBorder="1" applyAlignment="1">
      <alignment horizontal="center"/>
    </xf>
    <xf numFmtId="0" fontId="22" fillId="21" borderId="5" xfId="0" applyFont="1" applyFill="1" applyBorder="1" applyAlignment="1">
      <alignment horizontal="center"/>
    </xf>
    <xf numFmtId="0" fontId="2" fillId="0" borderId="0" xfId="0" applyFont="1"/>
    <xf numFmtId="37" fontId="23" fillId="0" borderId="0" xfId="0" applyNumberFormat="1" applyFont="1" applyAlignment="1">
      <alignment horizontal="center" vertical="center"/>
    </xf>
    <xf numFmtId="37" fontId="23" fillId="0" borderId="0" xfId="0" applyNumberFormat="1" applyFont="1" applyFill="1" applyAlignment="1">
      <alignment horizontal="center" vertical="center"/>
    </xf>
    <xf numFmtId="40" fontId="17" fillId="0" borderId="0" xfId="0" applyNumberFormat="1" applyFont="1"/>
    <xf numFmtId="38" fontId="17" fillId="0" borderId="0" xfId="0" applyNumberFormat="1" applyFont="1"/>
    <xf numFmtId="0" fontId="2" fillId="4" borderId="15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172" fontId="38" fillId="0" borderId="1" xfId="0" applyNumberFormat="1" applyFont="1" applyBorder="1" applyAlignment="1">
      <alignment horizontal="center" vertical="center"/>
    </xf>
    <xf numFmtId="0" fontId="29" fillId="3" borderId="11" xfId="5" applyFont="1" applyFill="1" applyBorder="1" applyAlignment="1">
      <alignment horizontal="center"/>
    </xf>
    <xf numFmtId="37" fontId="29" fillId="3" borderId="2" xfId="5" quotePrefix="1" applyNumberFormat="1" applyFont="1" applyFill="1" applyBorder="1" applyAlignment="1" applyProtection="1">
      <alignment horizontal="center"/>
    </xf>
    <xf numFmtId="39" fontId="17" fillId="0" borderId="0" xfId="5" applyNumberFormat="1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7" fillId="0" borderId="0" xfId="5" applyFont="1" applyFill="1" applyAlignment="1">
      <alignment horizontal="center" vertical="center"/>
    </xf>
    <xf numFmtId="39" fontId="17" fillId="20" borderId="3" xfId="5" applyNumberFormat="1" applyFont="1" applyFill="1" applyBorder="1" applyAlignment="1" applyProtection="1">
      <alignment horizontal="center"/>
    </xf>
    <xf numFmtId="39" fontId="17" fillId="20" borderId="4" xfId="5" applyNumberFormat="1" applyFont="1" applyFill="1" applyBorder="1" applyAlignment="1" applyProtection="1">
      <alignment horizontal="center"/>
    </xf>
    <xf numFmtId="39" fontId="17" fillId="20" borderId="7" xfId="5" applyNumberFormat="1" applyFont="1" applyFill="1" applyBorder="1" applyAlignment="1">
      <alignment horizontal="center" vertical="center"/>
    </xf>
    <xf numFmtId="0" fontId="17" fillId="20" borderId="2" xfId="5" applyFont="1" applyFill="1" applyBorder="1"/>
    <xf numFmtId="39" fontId="17" fillId="0" borderId="8" xfId="5" applyNumberFormat="1" applyFont="1" applyFill="1" applyBorder="1" applyAlignment="1">
      <alignment horizontal="center" vertical="center"/>
    </xf>
    <xf numFmtId="0" fontId="17" fillId="20" borderId="15" xfId="5" applyFont="1" applyFill="1" applyBorder="1" applyAlignment="1">
      <alignment horizontal="center"/>
    </xf>
    <xf numFmtId="0" fontId="17" fillId="20" borderId="11" xfId="5" applyFont="1" applyFill="1" applyBorder="1"/>
    <xf numFmtId="39" fontId="17" fillId="20" borderId="11" xfId="5" applyNumberFormat="1" applyFont="1" applyFill="1" applyBorder="1" applyAlignment="1" applyProtection="1">
      <alignment horizontal="center"/>
    </xf>
    <xf numFmtId="0" fontId="17" fillId="20" borderId="13" xfId="5" applyFont="1" applyFill="1" applyBorder="1" applyAlignment="1">
      <alignment horizontal="center"/>
    </xf>
    <xf numFmtId="0" fontId="17" fillId="20" borderId="0" xfId="5" applyFont="1" applyFill="1" applyBorder="1"/>
    <xf numFmtId="39" fontId="17" fillId="20" borderId="0" xfId="5" applyNumberFormat="1" applyFont="1" applyFill="1" applyBorder="1" applyAlignment="1" applyProtection="1">
      <alignment horizontal="center"/>
    </xf>
    <xf numFmtId="0" fontId="17" fillId="20" borderId="9" xfId="5" applyFont="1" applyFill="1" applyBorder="1" applyAlignment="1">
      <alignment horizontal="center"/>
    </xf>
    <xf numFmtId="0" fontId="17" fillId="20" borderId="1" xfId="5" applyFont="1" applyFill="1" applyBorder="1"/>
    <xf numFmtId="39" fontId="17" fillId="20" borderId="1" xfId="5" applyNumberFormat="1" applyFont="1" applyFill="1" applyBorder="1" applyAlignment="1" applyProtection="1">
      <alignment horizontal="center"/>
    </xf>
    <xf numFmtId="0" fontId="24" fillId="6" borderId="1" xfId="3" applyFont="1" applyFill="1" applyBorder="1" applyAlignment="1">
      <alignment horizontal="center" vertical="top" wrapText="1"/>
    </xf>
    <xf numFmtId="0" fontId="24" fillId="6" borderId="11" xfId="3" applyFont="1" applyFill="1" applyBorder="1" applyAlignment="1">
      <alignment horizontal="center"/>
    </xf>
    <xf numFmtId="0" fontId="24" fillId="6" borderId="11" xfId="3" applyFont="1" applyFill="1" applyBorder="1" applyAlignment="1">
      <alignment horizontal="center" wrapText="1"/>
    </xf>
    <xf numFmtId="0" fontId="42" fillId="12" borderId="11" xfId="3" applyFont="1" applyFill="1" applyBorder="1" applyAlignment="1">
      <alignment horizontal="center"/>
    </xf>
    <xf numFmtId="0" fontId="42" fillId="12" borderId="1" xfId="3" applyFont="1" applyFill="1" applyBorder="1" applyAlignment="1">
      <alignment horizontal="center" vertical="top"/>
    </xf>
    <xf numFmtId="0" fontId="17" fillId="12" borderId="8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0" fontId="23" fillId="12" borderId="4" xfId="0" applyFont="1" applyFill="1" applyBorder="1" applyAlignment="1">
      <alignment horizontal="center"/>
    </xf>
    <xf numFmtId="0" fontId="23" fillId="12" borderId="5" xfId="0" applyFont="1" applyFill="1" applyBorder="1" applyAlignment="1">
      <alignment horizontal="center"/>
    </xf>
    <xf numFmtId="1" fontId="23" fillId="0" borderId="0" xfId="0" applyNumberFormat="1" applyFont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43" fillId="12" borderId="8" xfId="0" applyFont="1" applyFill="1" applyBorder="1" applyAlignment="1">
      <alignment horizontal="center"/>
    </xf>
    <xf numFmtId="0" fontId="43" fillId="12" borderId="3" xfId="0" applyFont="1" applyFill="1" applyBorder="1" applyAlignment="1">
      <alignment horizontal="center"/>
    </xf>
    <xf numFmtId="0" fontId="43" fillId="12" borderId="4" xfId="0" applyFont="1" applyFill="1" applyBorder="1" applyAlignment="1">
      <alignment horizontal="center"/>
    </xf>
    <xf numFmtId="0" fontId="43" fillId="12" borderId="5" xfId="0" applyFont="1" applyFill="1" applyBorder="1" applyAlignment="1">
      <alignment horizontal="center"/>
    </xf>
    <xf numFmtId="0" fontId="28" fillId="2" borderId="5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left"/>
    </xf>
    <xf numFmtId="39" fontId="17" fillId="0" borderId="0" xfId="5" applyNumberFormat="1" applyFont="1" applyFill="1" applyBorder="1" applyAlignment="1" applyProtection="1">
      <alignment horizontal="center"/>
    </xf>
    <xf numFmtId="39" fontId="17" fillId="20" borderId="12" xfId="5" applyNumberFormat="1" applyFont="1" applyFill="1" applyBorder="1" applyAlignment="1" applyProtection="1">
      <alignment horizontal="center"/>
    </xf>
    <xf numFmtId="173" fontId="17" fillId="0" borderId="3" xfId="5" applyNumberFormat="1" applyFont="1" applyFill="1" applyBorder="1" applyAlignment="1">
      <alignment horizontal="center" vertical="center"/>
    </xf>
    <xf numFmtId="173" fontId="17" fillId="0" borderId="4" xfId="5" applyNumberFormat="1" applyFont="1" applyFill="1" applyBorder="1" applyAlignment="1">
      <alignment horizontal="center" vertical="center"/>
    </xf>
    <xf numFmtId="173" fontId="17" fillId="0" borderId="5" xfId="5" applyNumberFormat="1" applyFont="1" applyFill="1" applyBorder="1" applyAlignment="1">
      <alignment horizontal="center" vertical="center"/>
    </xf>
    <xf numFmtId="174" fontId="1" fillId="0" borderId="0" xfId="11" applyNumberFormat="1" applyFont="1"/>
    <xf numFmtId="174" fontId="1" fillId="0" borderId="0" xfId="11" applyNumberFormat="1" applyFont="1" applyFill="1" applyBorder="1"/>
    <xf numFmtId="0" fontId="1" fillId="0" borderId="0" xfId="5" applyFont="1"/>
    <xf numFmtId="10" fontId="17" fillId="18" borderId="0" xfId="14" applyNumberFormat="1" applyFont="1" applyFill="1" applyAlignment="1">
      <alignment horizontal="center" vertical="center"/>
    </xf>
    <xf numFmtId="0" fontId="46" fillId="0" borderId="0" xfId="15" applyFont="1" applyAlignment="1">
      <alignment horizontal="left" vertical="center"/>
    </xf>
    <xf numFmtId="0" fontId="45" fillId="0" borderId="0" xfId="15"/>
    <xf numFmtId="0" fontId="47" fillId="0" borderId="0" xfId="15" applyFont="1" applyAlignment="1">
      <alignment horizontal="left" vertical="center"/>
    </xf>
    <xf numFmtId="0" fontId="48" fillId="0" borderId="0" xfId="15" applyFont="1" applyAlignment="1">
      <alignment horizontal="left" vertical="center"/>
    </xf>
    <xf numFmtId="0" fontId="49" fillId="22" borderId="0" xfId="15" applyFont="1" applyFill="1" applyAlignment="1">
      <alignment horizontal="center"/>
    </xf>
    <xf numFmtId="0" fontId="49" fillId="22" borderId="0" xfId="15" applyFont="1" applyFill="1" applyAlignment="1">
      <alignment horizontal="center" wrapText="1"/>
    </xf>
    <xf numFmtId="0" fontId="45" fillId="0" borderId="0" xfId="15" applyAlignment="1">
      <alignment horizontal="center"/>
    </xf>
    <xf numFmtId="2" fontId="45" fillId="0" borderId="0" xfId="15" applyNumberFormat="1" applyAlignment="1">
      <alignment horizontal="center"/>
    </xf>
    <xf numFmtId="165" fontId="23" fillId="18" borderId="2" xfId="0" quotePrefix="1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50" fillId="0" borderId="0" xfId="0" applyFont="1"/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7" fontId="50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horizontal="center"/>
    </xf>
    <xf numFmtId="0" fontId="51" fillId="0" borderId="0" xfId="0" applyFont="1"/>
    <xf numFmtId="0" fontId="29" fillId="12" borderId="2" xfId="5" applyFont="1" applyFill="1" applyBorder="1" applyAlignment="1">
      <alignment horizontal="center"/>
    </xf>
    <xf numFmtId="0" fontId="29" fillId="12" borderId="2" xfId="5" applyFont="1" applyFill="1" applyBorder="1"/>
    <xf numFmtId="0" fontId="29" fillId="23" borderId="2" xfId="5" applyFont="1" applyFill="1" applyBorder="1" applyAlignment="1">
      <alignment horizontal="center"/>
    </xf>
    <xf numFmtId="0" fontId="29" fillId="23" borderId="2" xfId="5" applyFont="1" applyFill="1" applyBorder="1"/>
    <xf numFmtId="0" fontId="14" fillId="7" borderId="15" xfId="5" applyFont="1" applyFill="1" applyBorder="1" applyAlignment="1">
      <alignment horizontal="left" vertical="center"/>
    </xf>
    <xf numFmtId="0" fontId="14" fillId="7" borderId="11" xfId="5" applyFont="1" applyFill="1" applyBorder="1" applyAlignment="1">
      <alignment horizontal="left" vertical="center"/>
    </xf>
    <xf numFmtId="0" fontId="14" fillId="7" borderId="12" xfId="5" applyFont="1" applyFill="1" applyBorder="1" applyAlignment="1">
      <alignment horizontal="left" vertical="center"/>
    </xf>
    <xf numFmtId="169" fontId="17" fillId="0" borderId="0" xfId="5" applyNumberFormat="1" applyFont="1" applyFill="1" applyBorder="1"/>
    <xf numFmtId="169" fontId="17" fillId="0" borderId="14" xfId="5" applyNumberFormat="1" applyFont="1" applyFill="1" applyBorder="1"/>
    <xf numFmtId="169" fontId="17" fillId="0" borderId="1" xfId="5" quotePrefix="1" applyNumberFormat="1" applyFont="1" applyFill="1" applyBorder="1"/>
    <xf numFmtId="169" fontId="17" fillId="0" borderId="10" xfId="5" quotePrefix="1" applyNumberFormat="1" applyFont="1" applyFill="1" applyBorder="1"/>
    <xf numFmtId="0" fontId="0" fillId="10" borderId="1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</cellXfs>
  <cellStyles count="16">
    <cellStyle name="Comma" xfId="11" builtinId="3"/>
    <cellStyle name="Comma 2" xfId="13"/>
    <cellStyle name="Default" xfId="1"/>
    <cellStyle name="Hyperlink" xfId="2" builtinId="8"/>
    <cellStyle name="Normal" xfId="0" builtinId="0"/>
    <cellStyle name="Normal 2" xfId="12"/>
    <cellStyle name="Normal 3" xfId="15"/>
    <cellStyle name="Normal_01 - jan CALC" xfId="3"/>
    <cellStyle name="Normal_03 - PJ chasum" xfId="10"/>
    <cellStyle name="Normal_04 - Q4 chasum" xfId="8"/>
    <cellStyle name="Normal_05 - DEC_F  calc" xfId="4"/>
    <cellStyle name="Normal_06 - PROJd pre calc ED" xfId="9"/>
    <cellStyle name="Normal_06 - Q3  chartrate" xfId="5"/>
    <cellStyle name="Normal_08 - PROJf  calc" xfId="7"/>
    <cellStyle name="Normal_Sheet2" xfId="6"/>
    <cellStyle name="Percent" xfId="1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8DB6B"/>
      <rgbColor rgb="00689C64"/>
      <rgbColor rgb="00D98A59"/>
      <rgbColor rgb="00ABDEDF"/>
      <rgbColor rgb="00AB71AC"/>
      <rgbColor rgb="00F7DFDD"/>
      <rgbColor rgb="0086BAEA"/>
      <rgbColor rgb="0063B3CF"/>
      <rgbColor rgb="007E9AC8"/>
      <rgbColor rgb="0044884C"/>
      <rgbColor rgb="008E583A"/>
      <rgbColor rgb="00A6C1C2"/>
      <rgbColor rgb="00800080"/>
      <rgbColor rgb="00A8413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BD1D2"/>
      <color rgb="FFFDCFE1"/>
      <color rgb="FFFF3399"/>
      <color rgb="FF3379CD"/>
      <color rgb="FF82C836"/>
      <color rgb="FF00D2AA"/>
      <color rgb="FF69613B"/>
      <color rgb="FF079AA1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3"/>
  <c:chart>
    <c:autoTitleDeleted val="1"/>
    <c:plotArea>
      <c:layout/>
      <c:lineChart>
        <c:grouping val="stacked"/>
        <c:ser>
          <c:idx val="0"/>
          <c:order val="0"/>
          <c:marker>
            <c:symbol val="none"/>
          </c:marker>
          <c:dLbls>
            <c:spPr>
              <a:solidFill>
                <a:schemeClr val="accent5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b="1" i="0" baseline="0"/>
                </a:pPr>
                <a:endParaRPr lang="en-US"/>
              </a:p>
            </c:txPr>
            <c:dLblPos val="ctr"/>
            <c:showVal val="1"/>
          </c:dLbls>
          <c:cat>
            <c:strRef>
              <c:f>inflat!$A$13:$A$22</c:f>
              <c:strCache>
                <c:ptCount val="10"/>
                <c:pt idx="0">
                  <c:v>FY08</c:v>
                </c:pt>
                <c:pt idx="1">
                  <c:v>FY09</c:v>
                </c:pt>
                <c:pt idx="2">
                  <c:v>FY10</c:v>
                </c:pt>
                <c:pt idx="3">
                  <c:v>FY11</c:v>
                </c:pt>
                <c:pt idx="4">
                  <c:v>FY12</c:v>
                </c:pt>
                <c:pt idx="5">
                  <c:v>FY13</c:v>
                </c:pt>
                <c:pt idx="6">
                  <c:v>FY14</c:v>
                </c:pt>
                <c:pt idx="7">
                  <c:v>FY15</c:v>
                </c:pt>
                <c:pt idx="8">
                  <c:v>FY16</c:v>
                </c:pt>
                <c:pt idx="9">
                  <c:v>FY17</c:v>
                </c:pt>
              </c:strCache>
            </c:strRef>
          </c:cat>
          <c:val>
            <c:numRef>
              <c:f>inflat!$B$13:$B$22</c:f>
              <c:numCache>
                <c:formatCode>0.00</c:formatCode>
                <c:ptCount val="10"/>
                <c:pt idx="0">
                  <c:v>4.66</c:v>
                </c:pt>
                <c:pt idx="1">
                  <c:v>5.18</c:v>
                </c:pt>
                <c:pt idx="2">
                  <c:v>3.04</c:v>
                </c:pt>
                <c:pt idx="3">
                  <c:v>-2.2000000000000002</c:v>
                </c:pt>
                <c:pt idx="4">
                  <c:v>1.78</c:v>
                </c:pt>
                <c:pt idx="5">
                  <c:v>3.65</c:v>
                </c:pt>
                <c:pt idx="6">
                  <c:v>1.55</c:v>
                </c:pt>
                <c:pt idx="7">
                  <c:v>0.86</c:v>
                </c:pt>
                <c:pt idx="8">
                  <c:v>1.5</c:v>
                </c:pt>
                <c:pt idx="9">
                  <c:v>-0.2</c:v>
                </c:pt>
              </c:numCache>
            </c:numRef>
          </c:val>
        </c:ser>
        <c:dLbls>
          <c:showVal val="1"/>
        </c:dLbls>
        <c:marker val="1"/>
        <c:axId val="49836032"/>
        <c:axId val="49837568"/>
      </c:lineChart>
      <c:catAx>
        <c:axId val="49836032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-3120000" vert="horz" anchor="b" anchorCtr="0"/>
          <a:lstStyle/>
          <a:p>
            <a:pPr>
              <a:defRPr/>
            </a:pPr>
            <a:endParaRPr lang="en-US"/>
          </a:p>
        </c:txPr>
        <c:crossAx val="49837568"/>
        <c:crosses val="autoZero"/>
        <c:lblAlgn val="ctr"/>
        <c:lblOffset val="100"/>
      </c:catAx>
      <c:valAx>
        <c:axId val="49837568"/>
        <c:scaling>
          <c:orientation val="minMax"/>
        </c:scaling>
        <c:delete val="1"/>
        <c:axPos val="l"/>
        <c:numFmt formatCode="0.00" sourceLinked="1"/>
        <c:majorTickMark val="none"/>
        <c:tickLblPos val="none"/>
        <c:crossAx val="49836032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</xdr:row>
      <xdr:rowOff>19050</xdr:rowOff>
    </xdr:from>
    <xdr:to>
      <xdr:col>2</xdr:col>
      <xdr:colOff>333375</xdr:colOff>
      <xdr:row>6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6096000" y="590550"/>
          <a:ext cx="0" cy="171450"/>
        </a:xfrm>
        <a:prstGeom prst="line">
          <a:avLst/>
        </a:prstGeom>
        <a:noFill/>
        <a:ln w="9525">
          <a:solidFill>
            <a:srgbClr val="CCFFCC"/>
          </a:solidFill>
          <a:round/>
          <a:headEnd/>
          <a:tailEnd type="triangle" w="sm" len="sm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10</xdr:row>
      <xdr:rowOff>66674</xdr:rowOff>
    </xdr:from>
    <xdr:to>
      <xdr:col>12</xdr:col>
      <xdr:colOff>60960</xdr:colOff>
      <xdr:row>25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autoPageBreaks="0" fitToPage="1"/>
  </sheetPr>
  <dimension ref="A1:AG42"/>
  <sheetViews>
    <sheetView showGridLines="0" tabSelected="1" zoomScaleNormal="100" workbookViewId="0">
      <pane ySplit="13" topLeftCell="A14" activePane="bottomLeft" state="frozen"/>
      <selection activeCell="C8" sqref="C8"/>
      <selection pane="bottomLeft" activeCell="V2" sqref="V2"/>
    </sheetView>
  </sheetViews>
  <sheetFormatPr defaultColWidth="10.6640625" defaultRowHeight="12.75"/>
  <cols>
    <col min="1" max="1" width="3.33203125" style="9" customWidth="1"/>
    <col min="2" max="2" width="27.1640625" style="9" customWidth="1"/>
    <col min="3" max="3" width="7.33203125" style="9" customWidth="1"/>
    <col min="4" max="4" width="8.5" style="9" customWidth="1"/>
    <col min="5" max="5" width="7.83203125" style="9" customWidth="1"/>
    <col min="6" max="6" width="9.5" style="9" customWidth="1"/>
    <col min="7" max="7" width="10.6640625" style="9" customWidth="1"/>
    <col min="8" max="8" width="9.83203125" style="9" customWidth="1"/>
    <col min="9" max="9" width="10" style="9" customWidth="1"/>
    <col min="10" max="10" width="8.33203125" style="9" customWidth="1"/>
    <col min="11" max="11" width="8.1640625" style="9" customWidth="1"/>
    <col min="12" max="12" width="10" style="9" customWidth="1"/>
    <col min="13" max="13" width="8.6640625" style="9" customWidth="1"/>
    <col min="14" max="14" width="0.83203125" style="17" customWidth="1"/>
    <col min="15" max="15" width="12.6640625" style="9" customWidth="1"/>
    <col min="16" max="16" width="9.6640625" style="9" customWidth="1"/>
    <col min="17" max="17" width="9.83203125" style="9" customWidth="1"/>
    <col min="18" max="18" width="8.83203125" style="9" customWidth="1"/>
    <col min="19" max="19" width="0.83203125" style="9" customWidth="1"/>
    <col min="20" max="20" width="11.1640625" style="9" customWidth="1"/>
    <col min="21" max="21" width="10.6640625" style="9" customWidth="1"/>
    <col min="22" max="22" width="10.1640625" style="9" customWidth="1"/>
    <col min="23" max="23" width="28.6640625" style="9" customWidth="1"/>
    <col min="24" max="16384" width="10.6640625" style="9"/>
  </cols>
  <sheetData>
    <row r="1" spans="1:33">
      <c r="A1" s="58"/>
      <c r="B1" s="59"/>
      <c r="C1" s="59"/>
      <c r="D1" s="59"/>
      <c r="E1" s="59"/>
      <c r="F1" s="59"/>
      <c r="G1" s="59"/>
      <c r="H1" s="59"/>
      <c r="I1" s="59"/>
      <c r="J1" s="59"/>
      <c r="K1" s="60"/>
      <c r="L1" s="60"/>
      <c r="M1" s="60"/>
      <c r="N1" s="60"/>
      <c r="O1" s="60"/>
      <c r="P1" s="60"/>
      <c r="Q1" s="61"/>
      <c r="R1" s="60"/>
      <c r="S1" s="60"/>
      <c r="T1" s="62">
        <f>VLOOKUP(orderCHA,charterinfo_a,4)</f>
        <v>453</v>
      </c>
    </row>
    <row r="2" spans="1:33" ht="15">
      <c r="A2" s="58"/>
      <c r="B2" s="59"/>
      <c r="C2" s="59"/>
      <c r="D2" s="59"/>
      <c r="E2" s="59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3"/>
      <c r="R2" s="64"/>
      <c r="S2" s="60"/>
      <c r="T2" s="65">
        <f>VLOOKUP(orderCHA,charterinfo_a,5)</f>
        <v>137</v>
      </c>
    </row>
    <row r="3" spans="1:33">
      <c r="A3" s="58"/>
      <c r="B3" s="59"/>
      <c r="C3" s="59"/>
      <c r="D3" s="59"/>
      <c r="E3" s="59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3"/>
      <c r="R3" s="60"/>
      <c r="S3" s="60"/>
      <c r="T3" s="65">
        <f>VLOOKUP(orderCHA,charterinfo_a,6)</f>
        <v>137</v>
      </c>
    </row>
    <row r="4" spans="1:33" ht="9" customHeight="1">
      <c r="A4" s="66"/>
      <c r="B4" s="67"/>
      <c r="C4" s="67"/>
      <c r="D4" s="67"/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33" ht="6" customHeight="1">
      <c r="A5" s="14"/>
      <c r="N5" s="9"/>
    </row>
    <row r="6" spans="1:33" ht="28.5" customHeight="1">
      <c r="A6" s="115" t="s">
        <v>673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  <c r="O6" s="70"/>
      <c r="P6" s="70"/>
      <c r="Q6" s="70"/>
      <c r="R6" s="70"/>
      <c r="S6" s="71"/>
      <c r="T6" s="72"/>
    </row>
    <row r="7" spans="1:33" ht="31.5" customHeight="1">
      <c r="A7" s="73" t="s">
        <v>1870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74"/>
      <c r="P7" s="74"/>
      <c r="Q7" s="74"/>
      <c r="R7" s="74"/>
      <c r="S7" s="75"/>
      <c r="T7" s="76"/>
    </row>
    <row r="8" spans="1:33" ht="30" customHeight="1">
      <c r="A8" s="350" t="str">
        <f>VLOOKUP(orderCHA,charterinfo_a,2)</f>
        <v>453 - HOLYOKE COMMUNITY Charter School - HOLYOKE pupils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2"/>
    </row>
    <row r="9" spans="1:33">
      <c r="A9" s="43"/>
      <c r="B9" s="44"/>
      <c r="C9" s="45" t="s">
        <v>537</v>
      </c>
      <c r="D9" s="46" t="s">
        <v>539</v>
      </c>
      <c r="E9" s="47"/>
      <c r="F9" s="47"/>
      <c r="G9" s="47"/>
      <c r="H9" s="47"/>
      <c r="I9" s="47"/>
      <c r="J9" s="47"/>
      <c r="K9" s="47"/>
      <c r="L9" s="47"/>
      <c r="M9" s="47"/>
      <c r="N9" s="24"/>
      <c r="O9" s="46" t="s">
        <v>540</v>
      </c>
      <c r="P9" s="47"/>
      <c r="Q9" s="47"/>
      <c r="R9" s="47"/>
      <c r="S9" s="24"/>
      <c r="T9" s="51"/>
    </row>
    <row r="10" spans="1:33">
      <c r="A10" s="43"/>
      <c r="B10" s="44"/>
      <c r="C10" s="45" t="s">
        <v>541</v>
      </c>
      <c r="D10" s="47" t="s">
        <v>542</v>
      </c>
      <c r="E10" s="47" t="s">
        <v>543</v>
      </c>
      <c r="F10" s="47" t="s">
        <v>544</v>
      </c>
      <c r="G10" s="47" t="s">
        <v>545</v>
      </c>
      <c r="H10" s="47" t="s">
        <v>546</v>
      </c>
      <c r="I10" s="47" t="s">
        <v>547</v>
      </c>
      <c r="J10" s="47" t="s">
        <v>548</v>
      </c>
      <c r="K10" s="47" t="s">
        <v>549</v>
      </c>
      <c r="L10" s="47" t="s">
        <v>550</v>
      </c>
      <c r="M10" s="47" t="s">
        <v>551</v>
      </c>
      <c r="N10" s="24"/>
      <c r="O10" s="47" t="s">
        <v>552</v>
      </c>
      <c r="P10" s="47" t="s">
        <v>553</v>
      </c>
      <c r="Q10" s="47" t="s">
        <v>554</v>
      </c>
      <c r="R10" s="47" t="s">
        <v>555</v>
      </c>
      <c r="S10" s="24"/>
      <c r="T10" s="51"/>
    </row>
    <row r="11" spans="1:33">
      <c r="A11" s="43"/>
      <c r="B11" s="44"/>
      <c r="C11" s="45" t="s">
        <v>525</v>
      </c>
      <c r="D11" s="45" t="s">
        <v>556</v>
      </c>
      <c r="E11" s="46" t="s">
        <v>557</v>
      </c>
      <c r="F11" s="45"/>
      <c r="G11" s="45" t="s">
        <v>558</v>
      </c>
      <c r="H11" s="45" t="s">
        <v>30</v>
      </c>
      <c r="I11" s="45" t="s">
        <v>31</v>
      </c>
      <c r="J11" s="45" t="s">
        <v>559</v>
      </c>
      <c r="K11" s="45" t="s">
        <v>559</v>
      </c>
      <c r="L11" s="45" t="s">
        <v>559</v>
      </c>
      <c r="M11" s="45" t="s">
        <v>560</v>
      </c>
      <c r="N11" s="24"/>
      <c r="O11" s="45" t="s">
        <v>561</v>
      </c>
      <c r="P11" s="45" t="s">
        <v>562</v>
      </c>
      <c r="Q11" s="46" t="s">
        <v>563</v>
      </c>
      <c r="R11" s="45"/>
      <c r="S11" s="24"/>
      <c r="T11" s="52"/>
    </row>
    <row r="12" spans="1:33">
      <c r="A12" s="48"/>
      <c r="B12" s="49"/>
      <c r="C12" s="50" t="s">
        <v>564</v>
      </c>
      <c r="D12" s="50" t="s">
        <v>36</v>
      </c>
      <c r="E12" s="50" t="s">
        <v>33</v>
      </c>
      <c r="F12" s="50" t="s">
        <v>34</v>
      </c>
      <c r="G12" s="50" t="s">
        <v>565</v>
      </c>
      <c r="H12" s="50" t="s">
        <v>35</v>
      </c>
      <c r="I12" s="50" t="s">
        <v>36</v>
      </c>
      <c r="J12" s="50" t="s">
        <v>595</v>
      </c>
      <c r="K12" s="50" t="s">
        <v>33</v>
      </c>
      <c r="L12" s="50" t="s">
        <v>566</v>
      </c>
      <c r="M12" s="50" t="s">
        <v>567</v>
      </c>
      <c r="N12" s="25"/>
      <c r="O12" s="50" t="s">
        <v>568</v>
      </c>
      <c r="P12" s="50" t="s">
        <v>569</v>
      </c>
      <c r="Q12" s="50" t="s">
        <v>51</v>
      </c>
      <c r="R12" s="50" t="s">
        <v>38</v>
      </c>
      <c r="S12" s="25"/>
      <c r="T12" s="53" t="s">
        <v>570</v>
      </c>
    </row>
    <row r="13" spans="1:33" ht="8.25" customHeight="1">
      <c r="A13" s="13" t="s">
        <v>8</v>
      </c>
      <c r="B13" s="13" t="s">
        <v>8</v>
      </c>
      <c r="C13" s="13" t="s">
        <v>8</v>
      </c>
      <c r="D13" s="13" t="s">
        <v>8</v>
      </c>
      <c r="E13" s="13" t="s">
        <v>8</v>
      </c>
      <c r="F13" s="13" t="s">
        <v>8</v>
      </c>
      <c r="G13" s="13" t="s">
        <v>8</v>
      </c>
      <c r="H13" s="13" t="s">
        <v>8</v>
      </c>
      <c r="I13" s="13" t="s">
        <v>8</v>
      </c>
      <c r="J13" s="13" t="s">
        <v>8</v>
      </c>
      <c r="K13" s="13" t="s">
        <v>8</v>
      </c>
      <c r="L13" s="13" t="s">
        <v>8</v>
      </c>
      <c r="M13" s="13" t="s">
        <v>8</v>
      </c>
      <c r="N13" s="13" t="s">
        <v>8</v>
      </c>
      <c r="O13" s="13" t="s">
        <v>8</v>
      </c>
      <c r="P13" s="13" t="s">
        <v>8</v>
      </c>
      <c r="Q13" s="13" t="s">
        <v>8</v>
      </c>
      <c r="R13" s="13" t="s">
        <v>8</v>
      </c>
      <c r="S13" s="13" t="s">
        <v>8</v>
      </c>
      <c r="T13" s="13" t="s">
        <v>8</v>
      </c>
    </row>
    <row r="14" spans="1:33">
      <c r="A14" s="8"/>
      <c r="B14" s="8" t="s">
        <v>39</v>
      </c>
      <c r="C14" s="8"/>
      <c r="D14" s="7">
        <f>VLOOKUP(VLOOKUP(orderCHA,charterinfo_a,3), rate_chafnd,3)</f>
        <v>0</v>
      </c>
      <c r="E14" s="7">
        <f>VLOOKUP(VLOOKUP(orderCHA,charterinfo_a,3),rate_chafnd,4)</f>
        <v>0</v>
      </c>
      <c r="F14" s="7">
        <f>VLOOKUP(VLOOKUP(orderCHA,charterinfo_a,3),rate_chafnd,5)</f>
        <v>54</v>
      </c>
      <c r="G14" s="7">
        <f>VLOOKUP(VLOOKUP(orderCHA,charterinfo_a,3),rate_chafnd,6)</f>
        <v>296</v>
      </c>
      <c r="H14" s="19">
        <f>VLOOKUP(VLOOKUP(orderCHA,charterinfo_a,3),rate_chafnd,7)</f>
        <v>141</v>
      </c>
      <c r="I14" s="7">
        <f>VLOOKUP(VLOOKUP(orderCHA,charterinfo_a,3),rate_chafnd,8)</f>
        <v>0</v>
      </c>
      <c r="J14" s="7">
        <f>VLOOKUP(VLOOKUP(orderCHA,charterinfo_a,3),rate_chafnd,11)</f>
        <v>0</v>
      </c>
      <c r="K14" s="7">
        <f>VLOOKUP(VLOOKUP(orderCHA,charterinfo_a,3),rate_chafnd,12)</f>
        <v>0</v>
      </c>
      <c r="L14" s="7">
        <f>VLOOKUP(VLOOKUP(orderCHA,charterinfo_a,3),rate_chafnd,13)</f>
        <v>69</v>
      </c>
      <c r="M14" s="7">
        <f>VLOOKUP(VLOOKUP(orderCHA,charterinfo_a,3),rate_chafnd,14)</f>
        <v>0</v>
      </c>
      <c r="O14" s="18">
        <f>VLOOKUP(VLOOKUP(orderCHA,charterinfo_a,3),rate_chafnd,9)</f>
        <v>21</v>
      </c>
      <c r="P14" s="7">
        <f>VLOOKUP(VLOOKUP(orderCHA,charterinfo_a,3),rate_chafnd,10)</f>
        <v>0</v>
      </c>
      <c r="Q14" s="7">
        <f>VLOOKUP(VLOOKUP(orderCHA,charterinfo_a,3),rate_chafnd,15)</f>
        <v>375</v>
      </c>
      <c r="R14" s="7">
        <f>VLOOKUP(VLOOKUP(orderCHA,charterinfo_a,3),rate_chafnd,16)</f>
        <v>41</v>
      </c>
      <c r="T14" s="26">
        <f>VLOOKUP(VLOOKUP(orderCHA,charterinfo_a,3),rate_chafnd,17)</f>
        <v>560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A15" s="8" t="s">
        <v>8</v>
      </c>
      <c r="B15" s="8" t="s">
        <v>8</v>
      </c>
      <c r="C15" s="8" t="s">
        <v>8</v>
      </c>
      <c r="D15" s="7" t="s">
        <v>8</v>
      </c>
      <c r="E15" s="7" t="s">
        <v>8</v>
      </c>
      <c r="F15" s="7" t="s">
        <v>8</v>
      </c>
      <c r="G15" s="7" t="s">
        <v>8</v>
      </c>
      <c r="H15" s="7" t="s">
        <v>8</v>
      </c>
      <c r="I15" s="7" t="s">
        <v>8</v>
      </c>
      <c r="J15" s="7" t="s">
        <v>8</v>
      </c>
      <c r="K15" s="7" t="s">
        <v>8</v>
      </c>
      <c r="L15" s="7" t="s">
        <v>8</v>
      </c>
      <c r="M15" s="7" t="s">
        <v>8</v>
      </c>
      <c r="N15" s="17" t="s">
        <v>8</v>
      </c>
      <c r="O15" s="18" t="s">
        <v>8</v>
      </c>
      <c r="P15" s="7" t="s">
        <v>8</v>
      </c>
      <c r="Q15" s="7" t="s">
        <v>8</v>
      </c>
      <c r="R15" s="7" t="s">
        <v>8</v>
      </c>
      <c r="S15" s="9" t="s">
        <v>8</v>
      </c>
      <c r="T15" s="19" t="s">
        <v>8</v>
      </c>
    </row>
    <row r="16" spans="1:33">
      <c r="A16" s="7">
        <v>1</v>
      </c>
      <c r="B16" s="8" t="s">
        <v>621</v>
      </c>
      <c r="C16" s="7" t="s">
        <v>571</v>
      </c>
      <c r="D16" s="11">
        <f>'fnd base rates'!$C48*$D$30*D$14</f>
        <v>0</v>
      </c>
      <c r="E16" s="11">
        <f>'fnd base rates'!$C49*$D$30*E$14</f>
        <v>0</v>
      </c>
      <c r="F16" s="11">
        <f>'fnd base rates'!$C50*$D$30*F$14</f>
        <v>19656</v>
      </c>
      <c r="G16" s="11">
        <f>'fnd base rates'!$C51*$D$30*G$14</f>
        <v>107744</v>
      </c>
      <c r="H16" s="11">
        <f>'fnd base rates'!$C52*$D$30*H$14</f>
        <v>51324</v>
      </c>
      <c r="I16" s="11">
        <f>'fnd base rates'!$C53*$D$30*I$14</f>
        <v>0</v>
      </c>
      <c r="J16" s="11">
        <f>'fnd base rates'!$C56*$D$30*J$14</f>
        <v>0</v>
      </c>
      <c r="K16" s="11">
        <f>'fnd base rates'!$C57*$D$30*K$14</f>
        <v>0</v>
      </c>
      <c r="L16" s="11">
        <f>'fnd base rates'!$C58*$D$30*L$14</f>
        <v>25116</v>
      </c>
      <c r="M16" s="11">
        <f>'fnd base rates'!$C59*$D$30*M$14</f>
        <v>0</v>
      </c>
      <c r="O16" s="11">
        <f>'fnd base rates'!$C54*$D$30*O$14</f>
        <v>52757.460000000006</v>
      </c>
      <c r="P16" s="11">
        <f>'fnd base rates'!$C55*$D$30*P$14</f>
        <v>0</v>
      </c>
      <c r="Q16" s="11">
        <f>VLOOKUP((VLOOKUP(VLOOKUP(orderCHA,charterinfo_a,3),rate_chafnd,19)+14),rate_basefnd,3)*$D$30*Q$14</f>
        <v>0</v>
      </c>
      <c r="R16" s="11">
        <f>VLOOKUP((VLOOKUP(VLOOKUP(orderCHA,charterinfo_a,3),rate_chafnd,19)+14),rate_basefnd,3)*$D$30*R$14</f>
        <v>0</v>
      </c>
      <c r="S16" s="23"/>
      <c r="T16" s="11">
        <f>SUM(D16:R16)</f>
        <v>256597.46000000002</v>
      </c>
      <c r="V16" s="23"/>
      <c r="W16" s="11"/>
    </row>
    <row r="17" spans="1:22">
      <c r="A17" s="7">
        <v>2</v>
      </c>
      <c r="B17" s="8" t="s">
        <v>622</v>
      </c>
      <c r="C17" s="7" t="s">
        <v>571</v>
      </c>
      <c r="D17" s="11">
        <f>'fnd base rates'!$D48*$D$30*D$14</f>
        <v>0</v>
      </c>
      <c r="E17" s="11">
        <f>'fnd base rates'!$D49*$D$30*E$14</f>
        <v>0</v>
      </c>
      <c r="F17" s="11">
        <f>'fnd base rates'!$D50*$D$30*F$14</f>
        <v>35500.68</v>
      </c>
      <c r="G17" s="11">
        <f>'fnd base rates'!$D51*$D$30*G$14</f>
        <v>194596.31999999998</v>
      </c>
      <c r="H17" s="11">
        <f>'fnd base rates'!$D52*$D$30*H$14</f>
        <v>92696.22</v>
      </c>
      <c r="I17" s="11">
        <f>'fnd base rates'!$D53*$D$30*I$14</f>
        <v>0</v>
      </c>
      <c r="J17" s="11">
        <f>'fnd base rates'!$D56*$D$30*J$14</f>
        <v>0</v>
      </c>
      <c r="K17" s="11">
        <f>'fnd base rates'!$D57*$D$30*K$14</f>
        <v>0</v>
      </c>
      <c r="L17" s="11">
        <f>'fnd base rates'!$D58*$D$30*L$14</f>
        <v>45361.979999999996</v>
      </c>
      <c r="M17" s="11">
        <f>'fnd base rates'!$D59*$D$30*M$14</f>
        <v>0</v>
      </c>
      <c r="O17" s="11">
        <f>'fnd base rates'!$D54*$D$30*O$14</f>
        <v>0</v>
      </c>
      <c r="P17" s="11">
        <f>'fnd base rates'!$D55*$D$30*P$14</f>
        <v>0</v>
      </c>
      <c r="Q17" s="11">
        <f>VLOOKUP((VLOOKUP(VLOOKUP(orderCHA,charterinfo_a,3),rate_chafnd,19)+14),rate_basefnd,4)*$D$30*Q$14</f>
        <v>0</v>
      </c>
      <c r="R17" s="11">
        <f>VLOOKUP((VLOOKUP(VLOOKUP(orderCHA,charterinfo_a,3),rate_chafnd,19)+14),rate_basefnd,4)*$D$30*R$14</f>
        <v>0</v>
      </c>
      <c r="S17" s="23"/>
      <c r="T17" s="11">
        <f t="shared" ref="T17:T26" si="0">SUM(D17:R17)</f>
        <v>368155.19999999995</v>
      </c>
      <c r="V17" s="23"/>
    </row>
    <row r="18" spans="1:22">
      <c r="A18" s="7">
        <v>3</v>
      </c>
      <c r="B18" s="8" t="s">
        <v>623</v>
      </c>
      <c r="C18" s="7" t="s">
        <v>571</v>
      </c>
      <c r="D18" s="11">
        <f>'fnd base rates'!$E48*$D$30*D$14</f>
        <v>0</v>
      </c>
      <c r="E18" s="11">
        <f>'fnd base rates'!$E49*$D$30*E$14</f>
        <v>0</v>
      </c>
      <c r="F18" s="11">
        <f>'fnd base rates'!$E50*$D$30*F$14</f>
        <v>162783.54</v>
      </c>
      <c r="G18" s="11">
        <f>'fnd base rates'!$E51*$D$30*G$14</f>
        <v>892283.12</v>
      </c>
      <c r="H18" s="11">
        <f>'fnd base rates'!$E52*$D$30*H$14</f>
        <v>374037.75</v>
      </c>
      <c r="I18" s="11">
        <f>'fnd base rates'!$E53*$D$30*I$14</f>
        <v>0</v>
      </c>
      <c r="J18" s="11">
        <f>'fnd base rates'!$E56*$D$30*J$14</f>
        <v>0</v>
      </c>
      <c r="K18" s="11">
        <f>'fnd base rates'!$E57*$D$30*K$14</f>
        <v>0</v>
      </c>
      <c r="L18" s="11">
        <f>'fnd base rates'!$E58*$D$30*L$14</f>
        <v>313255.86</v>
      </c>
      <c r="M18" s="11">
        <f>'fnd base rates'!$E59*$D$30*M$14</f>
        <v>0</v>
      </c>
      <c r="O18" s="11">
        <f>'fnd base rates'!$E54*$D$30*O$14</f>
        <v>174086.43</v>
      </c>
      <c r="P18" s="11">
        <f>'fnd base rates'!$E55*$D$30*P$14</f>
        <v>0</v>
      </c>
      <c r="Q18" s="11">
        <f>VLOOKUP((VLOOKUP(VLOOKUP(orderCHA,charterinfo_a,3),rate_chafnd,19)+14),rate_basefnd,5)*$D$30*Q$14</f>
        <v>1213357.5</v>
      </c>
      <c r="R18" s="11">
        <f>VLOOKUP((VLOOKUP(VLOOKUP(orderCHA,charterinfo_a,3),rate_chafnd,19)+14),rate_basefnd,5)*$D$30*R$14</f>
        <v>132660.41999999998</v>
      </c>
      <c r="S18" s="23"/>
      <c r="T18" s="11">
        <f t="shared" si="0"/>
        <v>3262464.62</v>
      </c>
      <c r="V18" s="23"/>
    </row>
    <row r="19" spans="1:22">
      <c r="A19" s="7">
        <v>4</v>
      </c>
      <c r="B19" s="8" t="s">
        <v>624</v>
      </c>
      <c r="C19" s="7" t="s">
        <v>571</v>
      </c>
      <c r="D19" s="11">
        <f>'fnd base rates'!$F48*$D$30*D$14</f>
        <v>0</v>
      </c>
      <c r="E19" s="11">
        <f>'fnd base rates'!$F49*$D$30*E$14</f>
        <v>0</v>
      </c>
      <c r="F19" s="11">
        <f>'fnd base rates'!$F50*$D$30*F$14</f>
        <v>41750.639999999999</v>
      </c>
      <c r="G19" s="11">
        <f>'fnd base rates'!$F51*$D$30*G$14</f>
        <v>228855.36</v>
      </c>
      <c r="H19" s="11">
        <f>'fnd base rates'!$F52*$D$30*H$14</f>
        <v>78473.549999999988</v>
      </c>
      <c r="I19" s="11">
        <f>'fnd base rates'!$F53*$D$30*I$14</f>
        <v>0</v>
      </c>
      <c r="J19" s="11">
        <f>'fnd base rates'!$F56*$D$30*J$14</f>
        <v>0</v>
      </c>
      <c r="K19" s="11">
        <f>'fnd base rates'!$F57*$D$30*K$14</f>
        <v>0</v>
      </c>
      <c r="L19" s="11">
        <f>'fnd base rates'!$F58*$D$30*L$14</f>
        <v>42657.18</v>
      </c>
      <c r="M19" s="11">
        <f>'fnd base rates'!$F59*$D$30*M$14</f>
        <v>0</v>
      </c>
      <c r="O19" s="11">
        <f>'fnd base rates'!$F54*$D$30*O$14</f>
        <v>162542.1</v>
      </c>
      <c r="P19" s="11">
        <f>'fnd base rates'!$F55*$D$30*P$14</f>
        <v>0</v>
      </c>
      <c r="Q19" s="11">
        <f>VLOOKUP((VLOOKUP(VLOOKUP(orderCHA,charterinfo_a,3),rate_chafnd,19)+14),rate_basefnd,6)*$D$30*Q$14</f>
        <v>0</v>
      </c>
      <c r="R19" s="11">
        <f>VLOOKUP((VLOOKUP(VLOOKUP(orderCHA,charterinfo_a,3),rate_chafnd,19)+14),rate_basefnd,6)*$D$30*R$14</f>
        <v>0</v>
      </c>
      <c r="S19" s="23"/>
      <c r="T19" s="11">
        <f t="shared" si="0"/>
        <v>554278.82999999996</v>
      </c>
      <c r="V19" s="23"/>
    </row>
    <row r="20" spans="1:22">
      <c r="A20" s="7">
        <v>5</v>
      </c>
      <c r="B20" s="8" t="s">
        <v>40</v>
      </c>
      <c r="C20" s="7" t="s">
        <v>571</v>
      </c>
      <c r="D20" s="11">
        <f>'fnd base rates'!$G48*$D$30*D$14</f>
        <v>0</v>
      </c>
      <c r="E20" s="11">
        <f>'fnd base rates'!$G49*$D$30*E$14</f>
        <v>0</v>
      </c>
      <c r="F20" s="11">
        <f>'fnd base rates'!$G50*$D$30*F$14</f>
        <v>6441.12</v>
      </c>
      <c r="G20" s="11">
        <f>'fnd base rates'!$G51*$D$30*G$14</f>
        <v>35312.799999999996</v>
      </c>
      <c r="H20" s="11">
        <f>'fnd base rates'!$G52*$D$30*H$14</f>
        <v>18234.12</v>
      </c>
      <c r="I20" s="11">
        <f>'fnd base rates'!$G53*$D$30*I$14</f>
        <v>0</v>
      </c>
      <c r="J20" s="11">
        <f>'fnd base rates'!$G56*$D$30*J$14</f>
        <v>0</v>
      </c>
      <c r="K20" s="11">
        <f>'fnd base rates'!$G57*$D$30*K$14</f>
        <v>0</v>
      </c>
      <c r="L20" s="11">
        <f>'fnd base rates'!$G58*$D$30*L$14</f>
        <v>11141.43</v>
      </c>
      <c r="M20" s="11">
        <f>'fnd base rates'!$G59*$D$30*M$14</f>
        <v>0</v>
      </c>
      <c r="O20" s="11">
        <f>'fnd base rates'!$G54*$D$30*O$14</f>
        <v>8397.9</v>
      </c>
      <c r="P20" s="11">
        <f>'fnd base rates'!$G55*$D$30*P$14</f>
        <v>0</v>
      </c>
      <c r="Q20" s="11">
        <f>VLOOKUP((VLOOKUP(VLOOKUP(orderCHA,charterinfo_a,3),rate_chafnd,19)+14),rate_basefnd,7)*$D$30*Q$14</f>
        <v>26703.749999999996</v>
      </c>
      <c r="R20" s="11">
        <f>VLOOKUP((VLOOKUP(VLOOKUP(orderCHA,charterinfo_a,3),rate_chafnd,19)+14),rate_basefnd,7)*$D$30*R$14</f>
        <v>2919.6099999999997</v>
      </c>
      <c r="S20" s="23"/>
      <c r="T20" s="11">
        <f t="shared" si="0"/>
        <v>109150.73</v>
      </c>
      <c r="V20" s="23"/>
    </row>
    <row r="21" spans="1:22">
      <c r="A21" s="7">
        <v>6</v>
      </c>
      <c r="B21" s="8" t="s">
        <v>625</v>
      </c>
      <c r="C21" s="7" t="s">
        <v>572</v>
      </c>
      <c r="D21" s="11">
        <f>'fnd base rates'!$H48*D$14</f>
        <v>0</v>
      </c>
      <c r="E21" s="11">
        <f>'fnd base rates'!$H49*E$14</f>
        <v>0</v>
      </c>
      <c r="F21" s="11">
        <f>'fnd base rates'!$H50*F$14</f>
        <v>23560.74</v>
      </c>
      <c r="G21" s="11">
        <f>'fnd base rates'!$H51*G$14</f>
        <v>129147.76</v>
      </c>
      <c r="H21" s="11">
        <f>'fnd base rates'!$H52*H$14</f>
        <v>61519.71</v>
      </c>
      <c r="I21" s="11">
        <f>'fnd base rates'!$H53*I$14</f>
        <v>0</v>
      </c>
      <c r="J21" s="11">
        <f>'fnd base rates'!$H56*J$14</f>
        <v>0</v>
      </c>
      <c r="K21" s="11">
        <f>'fnd base rates'!$H57*K$14</f>
        <v>0</v>
      </c>
      <c r="L21" s="11">
        <f>'fnd base rates'!$H58*L$14</f>
        <v>30105.39</v>
      </c>
      <c r="M21" s="11">
        <f>'fnd base rates'!$H59*M$14</f>
        <v>0</v>
      </c>
      <c r="N21" s="17" t="s">
        <v>8</v>
      </c>
      <c r="O21" s="11">
        <f>'fnd base rates'!$H54*O$14</f>
        <v>7330.05</v>
      </c>
      <c r="P21" s="11">
        <f>'fnd base rates'!$H55*P$14</f>
        <v>0</v>
      </c>
      <c r="Q21" s="11">
        <f>VLOOKUP((VLOOKUP(VLOOKUP(orderCHA,charterinfo_a,3),rate_chafnd,19)+14),rate_basefnd,8)*Q$14</f>
        <v>0</v>
      </c>
      <c r="R21" s="11">
        <f>VLOOKUP((VLOOKUP(VLOOKUP(orderCHA,charterinfo_a,3),rate_chafnd,19)+14),rate_basefnd,8)*R$14</f>
        <v>0</v>
      </c>
      <c r="S21" s="23" t="s">
        <v>8</v>
      </c>
      <c r="T21" s="11">
        <f t="shared" si="0"/>
        <v>251663.64999999997</v>
      </c>
      <c r="V21" s="23"/>
    </row>
    <row r="22" spans="1:22">
      <c r="A22" s="7">
        <v>7</v>
      </c>
      <c r="B22" s="8" t="s">
        <v>626</v>
      </c>
      <c r="C22" s="7" t="s">
        <v>571</v>
      </c>
      <c r="D22" s="11">
        <f>'fnd base rates'!$I48*$D$30*D$14</f>
        <v>0</v>
      </c>
      <c r="E22" s="11">
        <f>'fnd base rates'!$I49*$D$30*E$14</f>
        <v>0</v>
      </c>
      <c r="F22" s="11">
        <f>'fnd base rates'!$I50*$D$30*F$14</f>
        <v>11845.44</v>
      </c>
      <c r="G22" s="11">
        <f>'fnd base rates'!$I51*$D$30*G$14</f>
        <v>64930.560000000005</v>
      </c>
      <c r="H22" s="11">
        <f>'fnd base rates'!$I52*$D$30*H$14</f>
        <v>41170.590000000004</v>
      </c>
      <c r="I22" s="11">
        <f>'fnd base rates'!$I53*$D$30*I$14</f>
        <v>0</v>
      </c>
      <c r="J22" s="11">
        <f>'fnd base rates'!$I56*$D$30*J$14</f>
        <v>0</v>
      </c>
      <c r="K22" s="11">
        <f>'fnd base rates'!$I57*$D$30*K$14</f>
        <v>0</v>
      </c>
      <c r="L22" s="11">
        <f>'fnd base rates'!$I58*$D$30*L$14</f>
        <v>20147.310000000001</v>
      </c>
      <c r="M22" s="11">
        <f>'fnd base rates'!$I59*$D$30*M$14</f>
        <v>0</v>
      </c>
      <c r="O22" s="11">
        <f>'fnd base rates'!$I54*$D$30*O$14</f>
        <v>0</v>
      </c>
      <c r="P22" s="11">
        <f>'fnd base rates'!$I55*$D$30*P$14</f>
        <v>0</v>
      </c>
      <c r="Q22" s="11">
        <f>VLOOKUP((VLOOKUP(VLOOKUP(orderCHA,charterinfo_a,3),rate_chafnd,19)+14),rate_basefnd,9)*$D$30*Q$14</f>
        <v>0</v>
      </c>
      <c r="R22" s="11">
        <f>VLOOKUP((VLOOKUP(VLOOKUP(orderCHA,charterinfo_a,3),rate_chafnd,19)+14),rate_basefnd,9)*$D$30*R$14</f>
        <v>0</v>
      </c>
      <c r="S22" s="23"/>
      <c r="T22" s="11">
        <f t="shared" si="0"/>
        <v>138093.9</v>
      </c>
      <c r="V22" s="23"/>
    </row>
    <row r="23" spans="1:22">
      <c r="A23" s="7">
        <v>8</v>
      </c>
      <c r="B23" s="8" t="s">
        <v>627</v>
      </c>
      <c r="C23" s="7" t="s">
        <v>571</v>
      </c>
      <c r="D23" s="11">
        <f>'fnd base rates'!$J48*$D$30*D$14</f>
        <v>0</v>
      </c>
      <c r="E23" s="11">
        <f>'fnd base rates'!$J49*$D$30*E$14</f>
        <v>0</v>
      </c>
      <c r="F23" s="11">
        <f>'fnd base rates'!$J50*$D$30*F$14</f>
        <v>4712.58</v>
      </c>
      <c r="G23" s="11">
        <f>'fnd base rates'!$J51*$D$30*G$14</f>
        <v>38746.400000000001</v>
      </c>
      <c r="H23" s="11">
        <f>'fnd base rates'!$J52*$D$30*H$14</f>
        <v>30147.21</v>
      </c>
      <c r="I23" s="11">
        <f>'fnd base rates'!$J53*$D$30*I$14</f>
        <v>0</v>
      </c>
      <c r="J23" s="11">
        <f>'fnd base rates'!$J56*$D$30*J$14</f>
        <v>0</v>
      </c>
      <c r="K23" s="11">
        <f>'fnd base rates'!$J57*$D$30*K$14</f>
        <v>0</v>
      </c>
      <c r="L23" s="11">
        <f>'fnd base rates'!$J58*$D$30*L$14</f>
        <v>9032.1</v>
      </c>
      <c r="M23" s="11">
        <f>'fnd base rates'!$J59*$D$30*M$14</f>
        <v>0</v>
      </c>
      <c r="O23" s="11">
        <f>'fnd base rates'!$J54*$D$30*O$14</f>
        <v>0</v>
      </c>
      <c r="P23" s="11">
        <f>'fnd base rates'!$J55*$D$30*P$14</f>
        <v>0</v>
      </c>
      <c r="Q23" s="11">
        <f>VLOOKUP((VLOOKUP(VLOOKUP(orderCHA,charterinfo_a,3),rate_chafnd,19)+14),rate_basefnd,10)*$D$30*Q$14</f>
        <v>0</v>
      </c>
      <c r="R23" s="11">
        <f>VLOOKUP((VLOOKUP(VLOOKUP(orderCHA,charterinfo_a,3),rate_chafnd,19)+14),rate_basefnd,10)*$D$30*R$14</f>
        <v>0</v>
      </c>
      <c r="S23" s="23"/>
      <c r="T23" s="11">
        <f t="shared" si="0"/>
        <v>82638.290000000008</v>
      </c>
      <c r="V23" s="23"/>
    </row>
    <row r="24" spans="1:22">
      <c r="A24" s="7">
        <v>9</v>
      </c>
      <c r="B24" s="8" t="s">
        <v>628</v>
      </c>
      <c r="C24" s="7" t="s">
        <v>571</v>
      </c>
      <c r="D24" s="11">
        <f>'fnd base rates'!$K48*$D$30*D$14</f>
        <v>0</v>
      </c>
      <c r="E24" s="11">
        <f>'fnd base rates'!$K49*$D$30*E$14</f>
        <v>0</v>
      </c>
      <c r="F24" s="11">
        <f>'fnd base rates'!$K50*$D$30*F$14</f>
        <v>45202.86</v>
      </c>
      <c r="G24" s="11">
        <f>'fnd base rates'!$K51*$D$30*G$14</f>
        <v>247778.64</v>
      </c>
      <c r="H24" s="11">
        <f>'fnd base rates'!$K52*$D$30*H$14</f>
        <v>127960.31999999999</v>
      </c>
      <c r="I24" s="11">
        <f>'fnd base rates'!$K53*$D$30*I$14</f>
        <v>0</v>
      </c>
      <c r="J24" s="11">
        <f>'fnd base rates'!$K56*$D$30*J$14</f>
        <v>0</v>
      </c>
      <c r="K24" s="11">
        <f>'fnd base rates'!$K57*$D$30*K$14</f>
        <v>0</v>
      </c>
      <c r="L24" s="11">
        <f>'fnd base rates'!$K58*$D$30*L$14</f>
        <v>78192.87</v>
      </c>
      <c r="M24" s="11">
        <f>'fnd base rates'!$K59*$D$30*M$14</f>
        <v>0</v>
      </c>
      <c r="O24" s="11">
        <f>'fnd base rates'!$K54*$D$30*O$14</f>
        <v>58932.72</v>
      </c>
      <c r="P24" s="11">
        <f>'fnd base rates'!$K55*$D$30*P$14</f>
        <v>0</v>
      </c>
      <c r="Q24" s="11">
        <f>VLOOKUP((VLOOKUP(VLOOKUP(orderCHA,charterinfo_a,3),rate_chafnd,19)+14),rate_basefnd,11)*$D$30*Q$14</f>
        <v>187395</v>
      </c>
      <c r="R24" s="11">
        <f>VLOOKUP((VLOOKUP(VLOOKUP(orderCHA,charterinfo_a,3),rate_chafnd,19)+14),rate_basefnd,11)*$D$30*R$14</f>
        <v>20488.52</v>
      </c>
      <c r="S24" s="23"/>
      <c r="T24" s="11">
        <f t="shared" si="0"/>
        <v>765950.93</v>
      </c>
      <c r="V24" s="23"/>
    </row>
    <row r="25" spans="1:22">
      <c r="A25" s="7">
        <v>10</v>
      </c>
      <c r="B25" s="8" t="s">
        <v>629</v>
      </c>
      <c r="C25" s="7" t="s">
        <v>572</v>
      </c>
      <c r="D25" s="11">
        <f>'fnd base rates'!$L48*D$14</f>
        <v>0</v>
      </c>
      <c r="E25" s="11">
        <f>'fnd base rates'!$L49*E$14</f>
        <v>0</v>
      </c>
      <c r="F25" s="11">
        <f>'fnd base rates'!$L50*F$14</f>
        <v>40744.080000000002</v>
      </c>
      <c r="G25" s="11">
        <f>'fnd base rates'!$L51*G$14</f>
        <v>223352.72</v>
      </c>
      <c r="H25" s="11">
        <f>'fnd base rates'!$L52*H$14</f>
        <v>101159.04000000001</v>
      </c>
      <c r="I25" s="11">
        <f>'fnd base rates'!$L53*I$14</f>
        <v>0</v>
      </c>
      <c r="J25" s="11">
        <f>'fnd base rates'!$L56*J$14</f>
        <v>0</v>
      </c>
      <c r="K25" s="11">
        <f>'fnd base rates'!$L57*K$14</f>
        <v>0</v>
      </c>
      <c r="L25" s="11">
        <f>'fnd base rates'!$L58*L$14</f>
        <v>65495.490000000005</v>
      </c>
      <c r="M25" s="11">
        <f>'fnd base rates'!$L59*M$14</f>
        <v>0</v>
      </c>
      <c r="O25" s="11">
        <f>'fnd base rates'!$L54*O$14</f>
        <v>66763.62</v>
      </c>
      <c r="P25" s="11">
        <f>'fnd base rates'!$L55*P$14</f>
        <v>0</v>
      </c>
      <c r="Q25" s="11">
        <f>VLOOKUP((VLOOKUP(VLOOKUP(orderCHA,charterinfo_a,3),rate_chafnd,19)+14),rate_basefnd,12)*Q$14</f>
        <v>123168.75</v>
      </c>
      <c r="R25" s="11">
        <f>VLOOKUP((VLOOKUP(VLOOKUP(orderCHA,charterinfo_a,3),rate_chafnd,19)+14),rate_basefnd,12)*R$14</f>
        <v>13466.449999999999</v>
      </c>
      <c r="S25" s="23"/>
      <c r="T25" s="11">
        <f t="shared" si="0"/>
        <v>634150.14999999991</v>
      </c>
      <c r="V25" s="23"/>
    </row>
    <row r="26" spans="1:22">
      <c r="A26" s="7">
        <v>11</v>
      </c>
      <c r="B26" s="8" t="s">
        <v>630</v>
      </c>
      <c r="C26" s="7" t="s">
        <v>572</v>
      </c>
      <c r="D26" s="11">
        <f>'fnd base rates'!$M48*D$14</f>
        <v>0</v>
      </c>
      <c r="E26" s="11">
        <f>'fnd base rates'!$M49*E$14</f>
        <v>0</v>
      </c>
      <c r="F26" s="11">
        <f>'fnd base rates'!$M50*F$14</f>
        <v>0</v>
      </c>
      <c r="G26" s="11">
        <f>'fnd base rates'!$M51*G$14</f>
        <v>0</v>
      </c>
      <c r="H26" s="11">
        <f>'fnd base rates'!$M52*H$14</f>
        <v>0</v>
      </c>
      <c r="I26" s="11">
        <f>'fnd base rates'!$M53*I$14</f>
        <v>0</v>
      </c>
      <c r="J26" s="11">
        <f>'fnd base rates'!$M56*J$14</f>
        <v>0</v>
      </c>
      <c r="K26" s="11">
        <f>'fnd base rates'!$M57*K$14</f>
        <v>0</v>
      </c>
      <c r="L26" s="11">
        <f>'fnd base rates'!$M58*L$14</f>
        <v>0</v>
      </c>
      <c r="M26" s="11">
        <f>'fnd base rates'!$M59*M$14</f>
        <v>0</v>
      </c>
      <c r="O26" s="11">
        <f>'fnd base rates'!$M54*O$14</f>
        <v>0</v>
      </c>
      <c r="P26" s="11">
        <f>'fnd base rates'!$M55*P$14</f>
        <v>0</v>
      </c>
      <c r="Q26" s="11">
        <f>VLOOKUP((VLOOKUP(VLOOKUP(orderCHA,charterinfo_a,3),rate_chafnd,19)+14),rate_basefnd,13)*Q$14</f>
        <v>0</v>
      </c>
      <c r="R26" s="11">
        <f>VLOOKUP((VLOOKUP(VLOOKUP(orderCHA,charterinfo_a,3),rate_chafnd,19)+14),rate_basefnd,13)*R$14</f>
        <v>0</v>
      </c>
      <c r="S26" s="23"/>
      <c r="T26" s="11">
        <f t="shared" si="0"/>
        <v>0</v>
      </c>
      <c r="V26" s="23"/>
    </row>
    <row r="27" spans="1:22" ht="6" customHeight="1">
      <c r="A27" s="7"/>
      <c r="B27" s="8"/>
      <c r="C27" s="8"/>
      <c r="D27" s="11"/>
      <c r="E27" s="11"/>
      <c r="F27" s="11"/>
      <c r="G27" s="11"/>
      <c r="H27" s="11"/>
      <c r="I27" s="11"/>
      <c r="J27" s="11"/>
      <c r="K27" s="11"/>
      <c r="L27" s="11"/>
      <c r="M27" s="11"/>
      <c r="O27" s="11"/>
      <c r="P27" s="11"/>
      <c r="Q27" s="11"/>
      <c r="R27" s="11"/>
      <c r="S27" s="23"/>
      <c r="T27" s="11"/>
      <c r="V27" s="23"/>
    </row>
    <row r="28" spans="1:22">
      <c r="A28" s="7">
        <v>12</v>
      </c>
      <c r="B28" s="8" t="s">
        <v>6</v>
      </c>
      <c r="C28" s="8"/>
      <c r="D28" s="11">
        <f t="shared" ref="D28:M28" si="1">SUM(D16:D26)</f>
        <v>0</v>
      </c>
      <c r="E28" s="11">
        <f t="shared" si="1"/>
        <v>0</v>
      </c>
      <c r="F28" s="11">
        <f t="shared" si="1"/>
        <v>392197.68</v>
      </c>
      <c r="G28" s="11">
        <f t="shared" si="1"/>
        <v>2162747.6800000002</v>
      </c>
      <c r="H28" s="11">
        <f t="shared" si="1"/>
        <v>976722.50999999989</v>
      </c>
      <c r="I28" s="11">
        <f t="shared" si="1"/>
        <v>0</v>
      </c>
      <c r="J28" s="11">
        <f t="shared" si="1"/>
        <v>0</v>
      </c>
      <c r="K28" s="11">
        <f t="shared" si="1"/>
        <v>0</v>
      </c>
      <c r="L28" s="11">
        <f t="shared" si="1"/>
        <v>640505.60999999987</v>
      </c>
      <c r="M28" s="11">
        <f t="shared" si="1"/>
        <v>0</v>
      </c>
      <c r="O28" s="11">
        <f>SUM(O16:O26)</f>
        <v>530810.28</v>
      </c>
      <c r="P28" s="11">
        <f>SUM(P16:P26)</f>
        <v>0</v>
      </c>
      <c r="Q28" s="11">
        <f>SUM(Q16:Q26)</f>
        <v>1550625</v>
      </c>
      <c r="R28" s="11">
        <f>SUM(R16:R26)</f>
        <v>169534.99999999997</v>
      </c>
      <c r="S28" s="23"/>
      <c r="T28" s="11">
        <f>SUM(T16:T26)</f>
        <v>6423143.7600000016</v>
      </c>
      <c r="U28" s="11"/>
      <c r="V28" s="23"/>
    </row>
    <row r="29" spans="1:22" ht="6" customHeight="1">
      <c r="A29" s="7" t="s">
        <v>8</v>
      </c>
      <c r="B29" s="8" t="s">
        <v>8</v>
      </c>
      <c r="C29" s="8" t="s">
        <v>8</v>
      </c>
      <c r="D29" s="8" t="s">
        <v>8</v>
      </c>
      <c r="E29" s="8" t="s">
        <v>8</v>
      </c>
      <c r="F29" s="8" t="s">
        <v>8</v>
      </c>
      <c r="G29" s="8" t="s">
        <v>8</v>
      </c>
      <c r="H29" s="8" t="s">
        <v>8</v>
      </c>
      <c r="I29" s="8" t="s">
        <v>8</v>
      </c>
      <c r="J29" s="8" t="s">
        <v>8</v>
      </c>
      <c r="K29" s="8" t="s">
        <v>8</v>
      </c>
      <c r="L29" s="8" t="s">
        <v>8</v>
      </c>
      <c r="M29" s="8" t="s">
        <v>8</v>
      </c>
      <c r="N29" s="8" t="s">
        <v>8</v>
      </c>
      <c r="O29" s="8" t="s">
        <v>8</v>
      </c>
      <c r="P29" s="8" t="s">
        <v>8</v>
      </c>
      <c r="Q29" s="8" t="s">
        <v>8</v>
      </c>
      <c r="R29" s="8" t="s">
        <v>8</v>
      </c>
      <c r="S29" s="8" t="s">
        <v>8</v>
      </c>
      <c r="T29" s="8" t="s">
        <v>8</v>
      </c>
    </row>
    <row r="30" spans="1:22">
      <c r="A30" s="7">
        <v>13</v>
      </c>
      <c r="B30" s="8" t="s">
        <v>41</v>
      </c>
      <c r="C30" s="8"/>
      <c r="D30" s="20">
        <f>VLOOKUP(orderCHA,charterinfo_a,8)</f>
        <v>1</v>
      </c>
      <c r="E30" s="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54"/>
      <c r="Q30" s="55"/>
      <c r="R30" s="56" t="s">
        <v>573</v>
      </c>
      <c r="S30" s="55"/>
      <c r="T30" s="57">
        <f>IF(T14=0,0,ROUND(T28/T14,0))</f>
        <v>11470</v>
      </c>
    </row>
    <row r="31" spans="1:22">
      <c r="A31" s="7">
        <v>14</v>
      </c>
      <c r="B31" s="8" t="s">
        <v>752</v>
      </c>
      <c r="N31" s="9"/>
    </row>
    <row r="32" spans="1:22" s="6" customFormat="1" ht="16.350000000000001" customHeight="1">
      <c r="A32" s="22" t="s">
        <v>574</v>
      </c>
      <c r="B32" s="12" t="s">
        <v>575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5" s="6" customFormat="1" ht="11.25">
      <c r="A33" s="5"/>
      <c r="B33" s="6" t="s">
        <v>576</v>
      </c>
    </row>
    <row r="34" spans="1:25" s="6" customFormat="1" ht="11.25">
      <c r="A34" s="5"/>
    </row>
    <row r="35" spans="1:25" s="6" customFormat="1" ht="11.25">
      <c r="A35" s="5" t="s">
        <v>577</v>
      </c>
      <c r="B35" s="6" t="s">
        <v>578</v>
      </c>
    </row>
    <row r="36" spans="1:25" s="6" customFormat="1" ht="11.25">
      <c r="A36" s="5"/>
      <c r="B36" s="6" t="s">
        <v>4</v>
      </c>
    </row>
    <row r="37" spans="1:25" s="6" customFormat="1" ht="11.25">
      <c r="A37" s="5"/>
      <c r="B37" s="6" t="s">
        <v>665</v>
      </c>
    </row>
    <row r="38" spans="1:25" s="6" customFormat="1" ht="11.25">
      <c r="A38" s="5"/>
      <c r="B38" s="327" t="s">
        <v>766</v>
      </c>
    </row>
    <row r="39" spans="1:25">
      <c r="A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1" spans="1:25">
      <c r="A41" s="325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6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</row>
    <row r="42" spans="1:25">
      <c r="A42" s="325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6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</row>
  </sheetData>
  <mergeCells count="1">
    <mergeCell ref="A8:T8"/>
  </mergeCells>
  <phoneticPr fontId="0" type="noConversion"/>
  <pageMargins left="0.31" right="0.2" top="1" bottom="0.56999999999999995" header="0.5" footer="0.28999999999999998"/>
  <pageSetup scale="92" orientation="landscape" r:id="rId1"/>
  <headerFooter alignWithMargins="0">
    <oddFooter>&amp;L&amp;8&amp;F&amp;R&amp;8&amp;D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autoPageBreaks="0"/>
  </sheetPr>
  <dimension ref="A1:Q793"/>
  <sheetViews>
    <sheetView showGridLines="0" zoomScale="80" zoomScaleNormal="80" workbookViewId="0">
      <pane ySplit="9" topLeftCell="A10" activePane="bottomLeft" state="frozen"/>
      <selection activeCell="J1" sqref="J1"/>
      <selection pane="bottomLeft" activeCell="J1" sqref="J1"/>
    </sheetView>
  </sheetViews>
  <sheetFormatPr defaultColWidth="9.33203125" defaultRowHeight="15"/>
  <cols>
    <col min="1" max="1" width="6.1640625" style="33" customWidth="1"/>
    <col min="2" max="2" width="82.5" style="34" customWidth="1"/>
    <col min="3" max="3" width="15" style="32" customWidth="1"/>
    <col min="4" max="4" width="6.83203125" style="33" customWidth="1"/>
    <col min="5" max="5" width="8.6640625" style="33" customWidth="1"/>
    <col min="6" max="6" width="6.83203125" style="33" customWidth="1"/>
    <col min="7" max="7" width="12.33203125" style="32" customWidth="1"/>
    <col min="8" max="8" width="10.5" style="32" customWidth="1"/>
    <col min="9" max="9" width="9.6640625" style="32" customWidth="1"/>
    <col min="10" max="10" width="9.1640625" style="35" customWidth="1"/>
    <col min="11" max="11" width="13.5" style="35" customWidth="1"/>
    <col min="12" max="12" width="12" style="35" customWidth="1"/>
    <col min="13" max="13" width="9.1640625" style="35" customWidth="1"/>
    <col min="14" max="14" width="5" style="32" customWidth="1"/>
    <col min="15" max="15" width="15.5" style="32" bestFit="1" customWidth="1"/>
    <col min="16" max="16" width="11" style="32" bestFit="1" customWidth="1"/>
    <col min="17" max="16384" width="9.33203125" style="32"/>
  </cols>
  <sheetData>
    <row r="1" spans="1:14" ht="45">
      <c r="A1" s="28" t="s">
        <v>776</v>
      </c>
      <c r="B1" s="89"/>
      <c r="C1" s="110" t="s">
        <v>181</v>
      </c>
      <c r="D1" s="29"/>
      <c r="E1" s="29"/>
      <c r="F1" s="29"/>
      <c r="G1" s="29"/>
      <c r="H1" s="30"/>
      <c r="I1" s="30"/>
      <c r="J1" s="114">
        <v>342</v>
      </c>
      <c r="K1" s="31"/>
      <c r="L1" s="31"/>
      <c r="M1" s="31"/>
    </row>
    <row r="2" spans="1:14" hidden="1">
      <c r="C2" s="111"/>
      <c r="G2" s="33"/>
    </row>
    <row r="3" spans="1:14" hidden="1">
      <c r="C3" s="111"/>
      <c r="G3" s="33"/>
    </row>
    <row r="4" spans="1:14" hidden="1">
      <c r="C4" s="111"/>
      <c r="G4" s="33"/>
    </row>
    <row r="5" spans="1:14" hidden="1">
      <c r="C5" s="111"/>
      <c r="G5" s="33"/>
    </row>
    <row r="6" spans="1:14">
      <c r="C6" s="112"/>
      <c r="G6" s="33"/>
      <c r="I6" s="308" t="s">
        <v>753</v>
      </c>
    </row>
    <row r="7" spans="1:14" ht="31.35" customHeight="1">
      <c r="A7" s="304" t="s">
        <v>520</v>
      </c>
      <c r="B7" s="107"/>
      <c r="C7" s="304"/>
      <c r="D7" s="304" t="s">
        <v>521</v>
      </c>
      <c r="E7" s="304" t="s">
        <v>522</v>
      </c>
      <c r="F7" s="304" t="s">
        <v>523</v>
      </c>
      <c r="G7" s="305" t="s">
        <v>524</v>
      </c>
      <c r="H7" s="304" t="s">
        <v>525</v>
      </c>
      <c r="I7" s="306"/>
      <c r="J7" s="304" t="s">
        <v>526</v>
      </c>
      <c r="K7" s="304" t="s">
        <v>527</v>
      </c>
      <c r="L7" s="304" t="s">
        <v>526</v>
      </c>
      <c r="M7" s="304" t="s">
        <v>528</v>
      </c>
    </row>
    <row r="8" spans="1:14" ht="31.35" customHeight="1">
      <c r="A8" s="108" t="s">
        <v>529</v>
      </c>
      <c r="B8" s="109" t="s">
        <v>530</v>
      </c>
      <c r="C8" s="108" t="s">
        <v>531</v>
      </c>
      <c r="D8" s="108" t="s">
        <v>62</v>
      </c>
      <c r="E8" s="108" t="s">
        <v>62</v>
      </c>
      <c r="F8" s="108" t="s">
        <v>62</v>
      </c>
      <c r="G8" s="303" t="s">
        <v>532</v>
      </c>
      <c r="H8" s="303" t="s">
        <v>533</v>
      </c>
      <c r="I8" s="307" t="s">
        <v>736</v>
      </c>
      <c r="J8" s="108" t="s">
        <v>534</v>
      </c>
      <c r="K8" s="108" t="s">
        <v>535</v>
      </c>
      <c r="L8" s="108" t="s">
        <v>536</v>
      </c>
      <c r="M8" s="108" t="s">
        <v>535</v>
      </c>
    </row>
    <row r="9" spans="1:14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4">
      <c r="A10" s="36">
        <v>1</v>
      </c>
      <c r="B10" s="37" t="s">
        <v>777</v>
      </c>
      <c r="C10" s="38">
        <v>409201201</v>
      </c>
      <c r="D10" s="36">
        <v>409</v>
      </c>
      <c r="E10" s="33">
        <v>201</v>
      </c>
      <c r="F10" s="33">
        <v>201</v>
      </c>
      <c r="G10" s="33">
        <v>1</v>
      </c>
      <c r="H10" s="39">
        <v>1</v>
      </c>
      <c r="I10" s="36">
        <v>10</v>
      </c>
      <c r="J10" s="40"/>
      <c r="K10" s="41">
        <v>10984</v>
      </c>
      <c r="L10" s="41"/>
      <c r="M10" s="41"/>
      <c r="N10" s="42"/>
    </row>
    <row r="11" spans="1:14">
      <c r="A11" s="36">
        <v>2</v>
      </c>
      <c r="B11" s="37" t="s">
        <v>778</v>
      </c>
      <c r="C11" s="38">
        <v>410035035</v>
      </c>
      <c r="D11" s="36">
        <v>410</v>
      </c>
      <c r="E11" s="33">
        <v>35</v>
      </c>
      <c r="F11" s="33">
        <v>35</v>
      </c>
      <c r="G11" s="33">
        <v>2</v>
      </c>
      <c r="H11" s="39">
        <v>1.077</v>
      </c>
      <c r="I11" s="36">
        <v>10</v>
      </c>
      <c r="J11" s="40"/>
      <c r="K11" s="41">
        <v>11226</v>
      </c>
      <c r="L11" s="41"/>
      <c r="M11" s="41"/>
      <c r="N11" s="42"/>
    </row>
    <row r="12" spans="1:14">
      <c r="A12" s="36">
        <v>3</v>
      </c>
      <c r="B12" s="37" t="s">
        <v>779</v>
      </c>
      <c r="C12" s="38">
        <v>410035044</v>
      </c>
      <c r="D12" s="36">
        <v>410</v>
      </c>
      <c r="E12" s="33">
        <v>35</v>
      </c>
      <c r="F12" s="33">
        <v>44</v>
      </c>
      <c r="G12" s="33">
        <v>2</v>
      </c>
      <c r="H12" s="39">
        <v>1.077</v>
      </c>
      <c r="I12" s="36">
        <v>10</v>
      </c>
      <c r="J12" s="40"/>
      <c r="K12" s="41">
        <v>14635</v>
      </c>
      <c r="L12" s="41"/>
      <c r="M12" s="41"/>
      <c r="N12" s="42"/>
    </row>
    <row r="13" spans="1:14">
      <c r="A13" s="36">
        <v>4</v>
      </c>
      <c r="B13" s="37" t="s">
        <v>780</v>
      </c>
      <c r="C13" s="38">
        <v>410035057</v>
      </c>
      <c r="D13" s="36">
        <v>410</v>
      </c>
      <c r="E13" s="33">
        <v>35</v>
      </c>
      <c r="F13" s="33">
        <v>57</v>
      </c>
      <c r="G13" s="33">
        <v>2</v>
      </c>
      <c r="H13" s="39">
        <v>1.077</v>
      </c>
      <c r="I13" s="36">
        <v>9</v>
      </c>
      <c r="J13" s="40"/>
      <c r="K13" s="41">
        <v>11440</v>
      </c>
      <c r="L13" s="41"/>
      <c r="M13" s="41"/>
      <c r="N13" s="42"/>
    </row>
    <row r="14" spans="1:14">
      <c r="A14" s="36">
        <v>5</v>
      </c>
      <c r="B14" s="37" t="s">
        <v>781</v>
      </c>
      <c r="C14" s="38">
        <v>410035093</v>
      </c>
      <c r="D14" s="36">
        <v>410</v>
      </c>
      <c r="E14" s="33">
        <v>35</v>
      </c>
      <c r="F14" s="33">
        <v>93</v>
      </c>
      <c r="G14" s="33">
        <v>2</v>
      </c>
      <c r="H14" s="39">
        <v>1.077</v>
      </c>
      <c r="I14" s="36">
        <v>9</v>
      </c>
      <c r="J14" s="40"/>
      <c r="K14" s="41">
        <v>10866</v>
      </c>
      <c r="L14" s="41"/>
      <c r="M14" s="41"/>
      <c r="N14" s="42"/>
    </row>
    <row r="15" spans="1:14">
      <c r="A15" s="36">
        <v>6</v>
      </c>
      <c r="B15" s="37" t="s">
        <v>782</v>
      </c>
      <c r="C15" s="38">
        <v>410035155</v>
      </c>
      <c r="D15" s="36">
        <v>410</v>
      </c>
      <c r="E15" s="33">
        <v>35</v>
      </c>
      <c r="F15" s="33">
        <v>155</v>
      </c>
      <c r="G15" s="33">
        <v>2</v>
      </c>
      <c r="H15" s="39">
        <v>1.077</v>
      </c>
      <c r="I15" s="36">
        <v>10</v>
      </c>
      <c r="J15" s="40"/>
      <c r="K15" s="41">
        <v>14635</v>
      </c>
      <c r="L15" s="41"/>
      <c r="M15" s="41"/>
      <c r="N15" s="42"/>
    </row>
    <row r="16" spans="1:14">
      <c r="A16" s="36">
        <v>7</v>
      </c>
      <c r="B16" s="37" t="s">
        <v>783</v>
      </c>
      <c r="C16" s="38">
        <v>410035160</v>
      </c>
      <c r="D16" s="36">
        <v>410</v>
      </c>
      <c r="E16" s="33">
        <v>35</v>
      </c>
      <c r="F16" s="33">
        <v>160</v>
      </c>
      <c r="G16" s="33">
        <v>2</v>
      </c>
      <c r="H16" s="39">
        <v>1.077</v>
      </c>
      <c r="I16" s="36">
        <v>1</v>
      </c>
      <c r="J16" s="40"/>
      <c r="K16" s="41">
        <v>10207</v>
      </c>
      <c r="L16" s="41"/>
      <c r="M16" s="41"/>
      <c r="N16" s="42"/>
    </row>
    <row r="17" spans="1:14">
      <c r="A17" s="36">
        <v>8</v>
      </c>
      <c r="B17" s="37" t="s">
        <v>784</v>
      </c>
      <c r="C17" s="38">
        <v>410035163</v>
      </c>
      <c r="D17" s="36">
        <v>410</v>
      </c>
      <c r="E17" s="33">
        <v>35</v>
      </c>
      <c r="F17" s="33">
        <v>163</v>
      </c>
      <c r="G17" s="33">
        <v>2</v>
      </c>
      <c r="H17" s="39">
        <v>1.077</v>
      </c>
      <c r="I17" s="36">
        <v>10</v>
      </c>
      <c r="J17" s="40"/>
      <c r="K17" s="41">
        <v>11908</v>
      </c>
      <c r="L17" s="41"/>
      <c r="M17" s="41"/>
      <c r="N17" s="42"/>
    </row>
    <row r="18" spans="1:14">
      <c r="A18" s="36">
        <v>9</v>
      </c>
      <c r="B18" s="37" t="s">
        <v>785</v>
      </c>
      <c r="C18" s="38">
        <v>410035248</v>
      </c>
      <c r="D18" s="36">
        <v>410</v>
      </c>
      <c r="E18" s="33">
        <v>35</v>
      </c>
      <c r="F18" s="33">
        <v>248</v>
      </c>
      <c r="G18" s="33">
        <v>2</v>
      </c>
      <c r="H18" s="39">
        <v>1.077</v>
      </c>
      <c r="I18" s="36">
        <v>9</v>
      </c>
      <c r="J18" s="40"/>
      <c r="K18" s="41">
        <v>11201</v>
      </c>
      <c r="L18" s="41"/>
      <c r="M18" s="41"/>
      <c r="N18" s="42"/>
    </row>
    <row r="19" spans="1:14">
      <c r="A19" s="36">
        <v>10</v>
      </c>
      <c r="B19" s="37" t="s">
        <v>786</v>
      </c>
      <c r="C19" s="38">
        <v>410035308</v>
      </c>
      <c r="D19" s="36">
        <v>410</v>
      </c>
      <c r="E19" s="33">
        <v>35</v>
      </c>
      <c r="F19" s="33">
        <v>308</v>
      </c>
      <c r="G19" s="33">
        <v>2</v>
      </c>
      <c r="H19" s="39">
        <v>1.077</v>
      </c>
      <c r="I19" s="36">
        <v>10</v>
      </c>
      <c r="J19" s="40"/>
      <c r="K19" s="41">
        <v>14635</v>
      </c>
      <c r="L19" s="41"/>
      <c r="M19" s="41"/>
      <c r="N19" s="42"/>
    </row>
    <row r="20" spans="1:14">
      <c r="A20" s="36">
        <v>11</v>
      </c>
      <c r="B20" s="37" t="s">
        <v>787</v>
      </c>
      <c r="C20" s="38">
        <v>410035346</v>
      </c>
      <c r="D20" s="36">
        <v>410</v>
      </c>
      <c r="E20" s="33">
        <v>35</v>
      </c>
      <c r="F20" s="33">
        <v>346</v>
      </c>
      <c r="G20" s="33">
        <v>2</v>
      </c>
      <c r="H20" s="39">
        <v>1.077</v>
      </c>
      <c r="I20" s="36">
        <v>10</v>
      </c>
      <c r="J20" s="40"/>
      <c r="K20" s="41">
        <v>10900</v>
      </c>
      <c r="L20" s="41"/>
      <c r="M20" s="41"/>
      <c r="N20" s="42"/>
    </row>
    <row r="21" spans="1:14">
      <c r="A21" s="36">
        <v>12</v>
      </c>
      <c r="B21" s="37" t="s">
        <v>788</v>
      </c>
      <c r="C21" s="38">
        <v>410057035</v>
      </c>
      <c r="D21" s="36">
        <v>410</v>
      </c>
      <c r="E21" s="33">
        <v>57</v>
      </c>
      <c r="F21" s="33">
        <v>35</v>
      </c>
      <c r="G21" s="33">
        <v>2</v>
      </c>
      <c r="H21" s="39">
        <v>1.038</v>
      </c>
      <c r="I21" s="36">
        <v>10</v>
      </c>
      <c r="J21" s="40"/>
      <c r="K21" s="41">
        <v>12036</v>
      </c>
      <c r="L21" s="41"/>
      <c r="M21" s="41"/>
      <c r="N21" s="42"/>
    </row>
    <row r="22" spans="1:14">
      <c r="A22" s="36">
        <v>13</v>
      </c>
      <c r="B22" s="37" t="s">
        <v>789</v>
      </c>
      <c r="C22" s="38">
        <v>410057057</v>
      </c>
      <c r="D22" s="36">
        <v>410</v>
      </c>
      <c r="E22" s="33">
        <v>57</v>
      </c>
      <c r="F22" s="33">
        <v>57</v>
      </c>
      <c r="G22" s="33">
        <v>2</v>
      </c>
      <c r="H22" s="39">
        <v>1.038</v>
      </c>
      <c r="I22" s="36">
        <v>10</v>
      </c>
      <c r="J22" s="40"/>
      <c r="K22" s="41">
        <v>10642</v>
      </c>
      <c r="L22" s="41"/>
      <c r="M22" s="41"/>
      <c r="N22" s="42"/>
    </row>
    <row r="23" spans="1:14">
      <c r="A23" s="36">
        <v>14</v>
      </c>
      <c r="B23" s="37" t="s">
        <v>790</v>
      </c>
      <c r="C23" s="38">
        <v>410057248</v>
      </c>
      <c r="D23" s="36">
        <v>410</v>
      </c>
      <c r="E23" s="33">
        <v>57</v>
      </c>
      <c r="F23" s="33">
        <v>248</v>
      </c>
      <c r="G23" s="33">
        <v>2</v>
      </c>
      <c r="H23" s="39">
        <v>1.038</v>
      </c>
      <c r="I23" s="36">
        <v>1</v>
      </c>
      <c r="J23" s="40"/>
      <c r="K23" s="41">
        <v>8125</v>
      </c>
      <c r="L23" s="41"/>
      <c r="M23" s="41"/>
      <c r="N23" s="42"/>
    </row>
    <row r="24" spans="1:14">
      <c r="A24" s="36">
        <v>15</v>
      </c>
      <c r="B24" s="37" t="s">
        <v>791</v>
      </c>
      <c r="C24" s="38">
        <v>412035035</v>
      </c>
      <c r="D24" s="36">
        <v>412</v>
      </c>
      <c r="E24" s="33">
        <v>35</v>
      </c>
      <c r="F24" s="33">
        <v>35</v>
      </c>
      <c r="G24" s="33">
        <v>1</v>
      </c>
      <c r="H24" s="39">
        <v>1.077</v>
      </c>
      <c r="I24" s="36">
        <v>9</v>
      </c>
      <c r="J24" s="40"/>
      <c r="K24" s="41">
        <v>11073</v>
      </c>
      <c r="L24" s="41"/>
      <c r="M24" s="41"/>
      <c r="N24" s="42"/>
    </row>
    <row r="25" spans="1:14">
      <c r="A25" s="36">
        <v>16</v>
      </c>
      <c r="B25" s="37" t="s">
        <v>792</v>
      </c>
      <c r="C25" s="38">
        <v>412035044</v>
      </c>
      <c r="D25" s="36">
        <v>412</v>
      </c>
      <c r="E25" s="33">
        <v>35</v>
      </c>
      <c r="F25" s="33">
        <v>44</v>
      </c>
      <c r="G25" s="33">
        <v>1</v>
      </c>
      <c r="H25" s="39">
        <v>1.077</v>
      </c>
      <c r="I25" s="36">
        <v>8</v>
      </c>
      <c r="J25" s="40"/>
      <c r="K25" s="41">
        <v>10573</v>
      </c>
      <c r="L25" s="41"/>
      <c r="M25" s="41"/>
      <c r="N25" s="42"/>
    </row>
    <row r="26" spans="1:14">
      <c r="A26" s="36">
        <v>17</v>
      </c>
      <c r="B26" s="37" t="s">
        <v>793</v>
      </c>
      <c r="C26" s="38">
        <v>412035189</v>
      </c>
      <c r="D26" s="36">
        <v>412</v>
      </c>
      <c r="E26" s="33">
        <v>35</v>
      </c>
      <c r="F26" s="33">
        <v>189</v>
      </c>
      <c r="G26" s="33">
        <v>1</v>
      </c>
      <c r="H26" s="39">
        <v>1.077</v>
      </c>
      <c r="I26" s="36">
        <v>10</v>
      </c>
      <c r="J26" s="40"/>
      <c r="K26" s="41">
        <v>11508</v>
      </c>
      <c r="L26" s="41"/>
      <c r="M26" s="41"/>
      <c r="N26" s="42"/>
    </row>
    <row r="27" spans="1:14">
      <c r="A27" s="36">
        <v>18</v>
      </c>
      <c r="B27" s="37" t="s">
        <v>794</v>
      </c>
      <c r="C27" s="38">
        <v>412035220</v>
      </c>
      <c r="D27" s="36">
        <v>412</v>
      </c>
      <c r="E27" s="33">
        <v>35</v>
      </c>
      <c r="F27" s="33">
        <v>220</v>
      </c>
      <c r="G27" s="33">
        <v>1</v>
      </c>
      <c r="H27" s="39">
        <v>1.077</v>
      </c>
      <c r="I27" s="36">
        <v>10</v>
      </c>
      <c r="J27" s="40"/>
      <c r="K27" s="41">
        <v>13159</v>
      </c>
      <c r="L27" s="41"/>
      <c r="M27" s="41"/>
      <c r="N27" s="42"/>
    </row>
    <row r="28" spans="1:14">
      <c r="A28" s="36">
        <v>19</v>
      </c>
      <c r="B28" s="37" t="s">
        <v>795</v>
      </c>
      <c r="C28" s="38">
        <v>412035244</v>
      </c>
      <c r="D28" s="36">
        <v>412</v>
      </c>
      <c r="E28" s="33">
        <v>35</v>
      </c>
      <c r="F28" s="33">
        <v>244</v>
      </c>
      <c r="G28" s="33">
        <v>1</v>
      </c>
      <c r="H28" s="39">
        <v>1.077</v>
      </c>
      <c r="I28" s="36">
        <v>8</v>
      </c>
      <c r="J28" s="40"/>
      <c r="K28" s="41">
        <v>11122</v>
      </c>
      <c r="L28" s="41"/>
      <c r="M28" s="41"/>
      <c r="N28" s="42"/>
    </row>
    <row r="29" spans="1:14">
      <c r="A29" s="36">
        <v>20</v>
      </c>
      <c r="B29" s="37" t="s">
        <v>796</v>
      </c>
      <c r="C29" s="38">
        <v>412035285</v>
      </c>
      <c r="D29" s="36">
        <v>412</v>
      </c>
      <c r="E29" s="33">
        <v>35</v>
      </c>
      <c r="F29" s="33">
        <v>285</v>
      </c>
      <c r="G29" s="33">
        <v>1</v>
      </c>
      <c r="H29" s="39">
        <v>1.077</v>
      </c>
      <c r="I29" s="36">
        <v>1</v>
      </c>
      <c r="J29" s="40"/>
      <c r="K29" s="41">
        <v>9497</v>
      </c>
      <c r="L29" s="41"/>
      <c r="M29" s="41"/>
      <c r="N29" s="42"/>
    </row>
    <row r="30" spans="1:14">
      <c r="A30" s="36">
        <v>21</v>
      </c>
      <c r="B30" s="37" t="s">
        <v>797</v>
      </c>
      <c r="C30" s="38">
        <v>412035293</v>
      </c>
      <c r="D30" s="36">
        <v>412</v>
      </c>
      <c r="E30" s="33">
        <v>35</v>
      </c>
      <c r="F30" s="33">
        <v>293</v>
      </c>
      <c r="G30" s="33">
        <v>1</v>
      </c>
      <c r="H30" s="39">
        <v>1.077</v>
      </c>
      <c r="I30" s="36">
        <v>1</v>
      </c>
      <c r="J30" s="40"/>
      <c r="K30" s="41">
        <v>10207</v>
      </c>
      <c r="L30" s="41"/>
      <c r="M30" s="41"/>
      <c r="N30" s="42"/>
    </row>
    <row r="31" spans="1:14">
      <c r="A31" s="36">
        <v>22</v>
      </c>
      <c r="B31" s="37" t="s">
        <v>798</v>
      </c>
      <c r="C31" s="38">
        <v>412035314</v>
      </c>
      <c r="D31" s="36">
        <v>412</v>
      </c>
      <c r="E31" s="33">
        <v>35</v>
      </c>
      <c r="F31" s="33">
        <v>314</v>
      </c>
      <c r="G31" s="33">
        <v>1</v>
      </c>
      <c r="H31" s="39">
        <v>1.077</v>
      </c>
      <c r="I31" s="36">
        <v>10</v>
      </c>
      <c r="J31" s="40"/>
      <c r="K31" s="41">
        <v>12810</v>
      </c>
      <c r="L31" s="41"/>
      <c r="M31" s="41"/>
      <c r="N31" s="42"/>
    </row>
    <row r="32" spans="1:14">
      <c r="A32" s="36">
        <v>23</v>
      </c>
      <c r="B32" s="37" t="s">
        <v>799</v>
      </c>
      <c r="C32" s="38">
        <v>412035336</v>
      </c>
      <c r="D32" s="36">
        <v>412</v>
      </c>
      <c r="E32" s="33">
        <v>35</v>
      </c>
      <c r="F32" s="33">
        <v>336</v>
      </c>
      <c r="G32" s="33">
        <v>1</v>
      </c>
      <c r="H32" s="39">
        <v>1.077</v>
      </c>
      <c r="I32" s="36">
        <v>10</v>
      </c>
      <c r="J32" s="40"/>
      <c r="K32" s="41">
        <v>14027</v>
      </c>
      <c r="L32" s="41"/>
      <c r="M32" s="41"/>
      <c r="N32" s="42"/>
    </row>
    <row r="33" spans="1:14">
      <c r="A33" s="36">
        <v>24</v>
      </c>
      <c r="B33" s="37" t="s">
        <v>800</v>
      </c>
      <c r="C33" s="38">
        <v>413114024</v>
      </c>
      <c r="D33" s="36">
        <v>413</v>
      </c>
      <c r="E33" s="33">
        <v>114</v>
      </c>
      <c r="F33" s="33">
        <v>24</v>
      </c>
      <c r="G33" s="33">
        <v>1</v>
      </c>
      <c r="H33" s="39">
        <v>1</v>
      </c>
      <c r="I33" s="36">
        <v>10</v>
      </c>
      <c r="J33" s="40"/>
      <c r="K33" s="41">
        <v>12010</v>
      </c>
      <c r="L33" s="41"/>
      <c r="M33" s="41"/>
      <c r="N33" s="42"/>
    </row>
    <row r="34" spans="1:14">
      <c r="A34" s="36">
        <v>25</v>
      </c>
      <c r="B34" s="37" t="s">
        <v>801</v>
      </c>
      <c r="C34" s="38">
        <v>413114083</v>
      </c>
      <c r="D34" s="36">
        <v>413</v>
      </c>
      <c r="E34" s="33">
        <v>114</v>
      </c>
      <c r="F34" s="33">
        <v>83</v>
      </c>
      <c r="G34" s="33">
        <v>1</v>
      </c>
      <c r="H34" s="39">
        <v>1</v>
      </c>
      <c r="I34" s="36">
        <v>10</v>
      </c>
      <c r="J34" s="40"/>
      <c r="K34" s="41">
        <v>12010</v>
      </c>
      <c r="L34" s="41"/>
      <c r="M34" s="41"/>
      <c r="N34" s="42"/>
    </row>
    <row r="35" spans="1:14">
      <c r="A35" s="36">
        <v>26</v>
      </c>
      <c r="B35" s="37" t="s">
        <v>802</v>
      </c>
      <c r="C35" s="38">
        <v>413114091</v>
      </c>
      <c r="D35" s="36">
        <v>413</v>
      </c>
      <c r="E35" s="33">
        <v>114</v>
      </c>
      <c r="F35" s="33">
        <v>91</v>
      </c>
      <c r="G35" s="33">
        <v>1</v>
      </c>
      <c r="H35" s="39">
        <v>1</v>
      </c>
      <c r="I35" s="36">
        <v>5</v>
      </c>
      <c r="J35" s="40"/>
      <c r="K35" s="41">
        <v>10270</v>
      </c>
      <c r="L35" s="41"/>
      <c r="M35" s="41"/>
      <c r="N35" s="42"/>
    </row>
    <row r="36" spans="1:14">
      <c r="A36" s="36">
        <v>27</v>
      </c>
      <c r="B36" s="37" t="s">
        <v>803</v>
      </c>
      <c r="C36" s="38">
        <v>413114114</v>
      </c>
      <c r="D36" s="36">
        <v>413</v>
      </c>
      <c r="E36" s="33">
        <v>114</v>
      </c>
      <c r="F36" s="33">
        <v>114</v>
      </c>
      <c r="G36" s="33">
        <v>1</v>
      </c>
      <c r="H36" s="39">
        <v>1</v>
      </c>
      <c r="I36" s="36">
        <v>7</v>
      </c>
      <c r="J36" s="40"/>
      <c r="K36" s="41">
        <v>10356</v>
      </c>
      <c r="L36" s="41"/>
      <c r="M36" s="41"/>
      <c r="N36" s="42"/>
    </row>
    <row r="37" spans="1:14">
      <c r="A37" s="36">
        <v>28</v>
      </c>
      <c r="B37" s="37" t="s">
        <v>804</v>
      </c>
      <c r="C37" s="38">
        <v>413114117</v>
      </c>
      <c r="D37" s="36">
        <v>413</v>
      </c>
      <c r="E37" s="33">
        <v>114</v>
      </c>
      <c r="F37" s="33">
        <v>117</v>
      </c>
      <c r="G37" s="33">
        <v>1</v>
      </c>
      <c r="H37" s="39">
        <v>1</v>
      </c>
      <c r="I37" s="36">
        <v>10</v>
      </c>
      <c r="J37" s="40"/>
      <c r="K37" s="41">
        <v>13720</v>
      </c>
      <c r="L37" s="41"/>
      <c r="M37" s="41"/>
      <c r="N37" s="42"/>
    </row>
    <row r="38" spans="1:14">
      <c r="A38" s="36">
        <v>29</v>
      </c>
      <c r="B38" s="37" t="s">
        <v>805</v>
      </c>
      <c r="C38" s="38">
        <v>413114210</v>
      </c>
      <c r="D38" s="36">
        <v>413</v>
      </c>
      <c r="E38" s="33">
        <v>114</v>
      </c>
      <c r="F38" s="33">
        <v>210</v>
      </c>
      <c r="G38" s="33">
        <v>1</v>
      </c>
      <c r="H38" s="39">
        <v>1</v>
      </c>
      <c r="I38" s="36">
        <v>10</v>
      </c>
      <c r="J38" s="40"/>
      <c r="K38" s="41">
        <v>13720</v>
      </c>
      <c r="L38" s="41"/>
      <c r="M38" s="41"/>
      <c r="N38" s="42"/>
    </row>
    <row r="39" spans="1:14">
      <c r="A39" s="36">
        <v>30</v>
      </c>
      <c r="B39" s="37" t="s">
        <v>806</v>
      </c>
      <c r="C39" s="38">
        <v>413114253</v>
      </c>
      <c r="D39" s="36">
        <v>413</v>
      </c>
      <c r="E39" s="33">
        <v>114</v>
      </c>
      <c r="F39" s="33">
        <v>253</v>
      </c>
      <c r="G39" s="33">
        <v>1</v>
      </c>
      <c r="H39" s="39">
        <v>1</v>
      </c>
      <c r="I39" s="36">
        <v>10</v>
      </c>
      <c r="J39" s="40"/>
      <c r="K39" s="41">
        <v>10798</v>
      </c>
      <c r="L39" s="41"/>
      <c r="M39" s="41"/>
      <c r="N39" s="42"/>
    </row>
    <row r="40" spans="1:14">
      <c r="A40" s="36">
        <v>31</v>
      </c>
      <c r="B40" s="37" t="s">
        <v>807</v>
      </c>
      <c r="C40" s="38">
        <v>413114605</v>
      </c>
      <c r="D40" s="36">
        <v>413</v>
      </c>
      <c r="E40" s="33">
        <v>114</v>
      </c>
      <c r="F40" s="33">
        <v>605</v>
      </c>
      <c r="G40" s="33">
        <v>1</v>
      </c>
      <c r="H40" s="39">
        <v>1</v>
      </c>
      <c r="I40" s="36">
        <v>10</v>
      </c>
      <c r="J40" s="40"/>
      <c r="K40" s="41">
        <v>12865</v>
      </c>
      <c r="L40" s="41"/>
      <c r="M40" s="41"/>
      <c r="N40" s="42"/>
    </row>
    <row r="41" spans="1:14">
      <c r="A41" s="36">
        <v>32</v>
      </c>
      <c r="B41" s="37" t="s">
        <v>808</v>
      </c>
      <c r="C41" s="38">
        <v>413114670</v>
      </c>
      <c r="D41" s="36">
        <v>413</v>
      </c>
      <c r="E41" s="33">
        <v>114</v>
      </c>
      <c r="F41" s="33">
        <v>670</v>
      </c>
      <c r="G41" s="33">
        <v>1</v>
      </c>
      <c r="H41" s="39">
        <v>1</v>
      </c>
      <c r="I41" s="36">
        <v>5</v>
      </c>
      <c r="J41" s="40"/>
      <c r="K41" s="41">
        <v>9694</v>
      </c>
      <c r="L41" s="41"/>
      <c r="M41" s="41"/>
      <c r="N41" s="42"/>
    </row>
    <row r="42" spans="1:14">
      <c r="A42" s="36">
        <v>33</v>
      </c>
      <c r="B42" s="37" t="s">
        <v>809</v>
      </c>
      <c r="C42" s="38">
        <v>413114674</v>
      </c>
      <c r="D42" s="36">
        <v>413</v>
      </c>
      <c r="E42" s="33">
        <v>114</v>
      </c>
      <c r="F42" s="33">
        <v>674</v>
      </c>
      <c r="G42" s="33">
        <v>1</v>
      </c>
      <c r="H42" s="39">
        <v>1</v>
      </c>
      <c r="I42" s="36">
        <v>7</v>
      </c>
      <c r="J42" s="40"/>
      <c r="K42" s="41">
        <v>10382</v>
      </c>
      <c r="L42" s="41"/>
      <c r="M42" s="41"/>
      <c r="N42" s="42"/>
    </row>
    <row r="43" spans="1:14">
      <c r="A43" s="36">
        <v>34</v>
      </c>
      <c r="B43" s="37" t="s">
        <v>810</v>
      </c>
      <c r="C43" s="38">
        <v>413114683</v>
      </c>
      <c r="D43" s="36">
        <v>413</v>
      </c>
      <c r="E43" s="33">
        <v>114</v>
      </c>
      <c r="F43" s="33">
        <v>683</v>
      </c>
      <c r="G43" s="33">
        <v>1</v>
      </c>
      <c r="H43" s="39">
        <v>1</v>
      </c>
      <c r="I43" s="36">
        <v>1</v>
      </c>
      <c r="J43" s="40"/>
      <c r="K43" s="41">
        <v>9585</v>
      </c>
      <c r="L43" s="41"/>
      <c r="M43" s="41"/>
      <c r="N43" s="42"/>
    </row>
    <row r="44" spans="1:14">
      <c r="A44" s="36">
        <v>35</v>
      </c>
      <c r="B44" s="37" t="s">
        <v>811</v>
      </c>
      <c r="C44" s="38">
        <v>413114717</v>
      </c>
      <c r="D44" s="36">
        <v>413</v>
      </c>
      <c r="E44" s="33">
        <v>114</v>
      </c>
      <c r="F44" s="33">
        <v>717</v>
      </c>
      <c r="G44" s="33">
        <v>1</v>
      </c>
      <c r="H44" s="39">
        <v>1</v>
      </c>
      <c r="I44" s="36">
        <v>8</v>
      </c>
      <c r="J44" s="40"/>
      <c r="K44" s="41">
        <v>10429</v>
      </c>
      <c r="L44" s="41"/>
      <c r="M44" s="41"/>
      <c r="N44" s="42"/>
    </row>
    <row r="45" spans="1:14">
      <c r="A45" s="36">
        <v>36</v>
      </c>
      <c r="B45" s="37" t="s">
        <v>812</v>
      </c>
      <c r="C45" s="38">
        <v>413114750</v>
      </c>
      <c r="D45" s="36">
        <v>413</v>
      </c>
      <c r="E45" s="33">
        <v>114</v>
      </c>
      <c r="F45" s="33">
        <v>750</v>
      </c>
      <c r="G45" s="33">
        <v>1</v>
      </c>
      <c r="H45" s="39">
        <v>1</v>
      </c>
      <c r="I45" s="36">
        <v>8</v>
      </c>
      <c r="J45" s="40"/>
      <c r="K45" s="41">
        <v>10423</v>
      </c>
      <c r="L45" s="41"/>
      <c r="M45" s="41"/>
      <c r="N45" s="42"/>
    </row>
    <row r="46" spans="1:14">
      <c r="A46" s="36">
        <v>37</v>
      </c>
      <c r="B46" s="37" t="s">
        <v>813</v>
      </c>
      <c r="C46" s="38">
        <v>413114755</v>
      </c>
      <c r="D46" s="36">
        <v>413</v>
      </c>
      <c r="E46" s="33">
        <v>114</v>
      </c>
      <c r="F46" s="33">
        <v>755</v>
      </c>
      <c r="G46" s="33">
        <v>1</v>
      </c>
      <c r="H46" s="39">
        <v>1</v>
      </c>
      <c r="I46" s="36">
        <v>5</v>
      </c>
      <c r="J46" s="40"/>
      <c r="K46" s="41">
        <v>9574</v>
      </c>
      <c r="L46" s="41"/>
      <c r="M46" s="41"/>
      <c r="N46" s="42"/>
    </row>
    <row r="47" spans="1:14">
      <c r="A47" s="36">
        <v>38</v>
      </c>
      <c r="B47" s="37" t="s">
        <v>814</v>
      </c>
      <c r="C47" s="38">
        <v>414603063</v>
      </c>
      <c r="D47" s="36">
        <v>414</v>
      </c>
      <c r="E47" s="33">
        <v>603</v>
      </c>
      <c r="F47" s="33">
        <v>63</v>
      </c>
      <c r="G47" s="33">
        <v>1</v>
      </c>
      <c r="H47" s="39">
        <v>1</v>
      </c>
      <c r="I47" s="36">
        <v>1</v>
      </c>
      <c r="J47" s="40"/>
      <c r="K47" s="41">
        <v>9015</v>
      </c>
      <c r="L47" s="41"/>
      <c r="M47" s="41"/>
      <c r="N47" s="42"/>
    </row>
    <row r="48" spans="1:14">
      <c r="A48" s="36">
        <v>39</v>
      </c>
      <c r="B48" s="37" t="s">
        <v>815</v>
      </c>
      <c r="C48" s="38">
        <v>414603098</v>
      </c>
      <c r="D48" s="36">
        <v>414</v>
      </c>
      <c r="E48" s="33">
        <v>603</v>
      </c>
      <c r="F48" s="33">
        <v>98</v>
      </c>
      <c r="G48" s="33">
        <v>1</v>
      </c>
      <c r="H48" s="39">
        <v>1</v>
      </c>
      <c r="I48" s="36">
        <v>1</v>
      </c>
      <c r="J48" s="40"/>
      <c r="K48" s="41">
        <v>8445</v>
      </c>
      <c r="L48" s="41"/>
      <c r="M48" s="41"/>
      <c r="N48" s="42"/>
    </row>
    <row r="49" spans="1:14">
      <c r="A49" s="36">
        <v>40</v>
      </c>
      <c r="B49" s="37" t="s">
        <v>816</v>
      </c>
      <c r="C49" s="38">
        <v>414603148</v>
      </c>
      <c r="D49" s="36">
        <v>414</v>
      </c>
      <c r="E49" s="33">
        <v>603</v>
      </c>
      <c r="F49" s="33">
        <v>148</v>
      </c>
      <c r="G49" s="33">
        <v>1</v>
      </c>
      <c r="H49" s="39">
        <v>1</v>
      </c>
      <c r="I49" s="36">
        <v>10</v>
      </c>
      <c r="J49" s="40"/>
      <c r="K49" s="41">
        <v>12010</v>
      </c>
      <c r="L49" s="41"/>
      <c r="M49" s="41"/>
      <c r="N49" s="42"/>
    </row>
    <row r="50" spans="1:14">
      <c r="A50" s="36">
        <v>41</v>
      </c>
      <c r="B50" s="37" t="s">
        <v>817</v>
      </c>
      <c r="C50" s="38">
        <v>414603150</v>
      </c>
      <c r="D50" s="36">
        <v>414</v>
      </c>
      <c r="E50" s="33">
        <v>603</v>
      </c>
      <c r="F50" s="33">
        <v>150</v>
      </c>
      <c r="G50" s="33">
        <v>1</v>
      </c>
      <c r="H50" s="39">
        <v>1</v>
      </c>
      <c r="I50" s="36">
        <v>1</v>
      </c>
      <c r="J50" s="40"/>
      <c r="K50" s="41">
        <v>9585</v>
      </c>
      <c r="L50" s="41"/>
      <c r="M50" s="41"/>
      <c r="N50" s="42"/>
    </row>
    <row r="51" spans="1:14">
      <c r="A51" s="36">
        <v>42</v>
      </c>
      <c r="B51" s="37" t="s">
        <v>818</v>
      </c>
      <c r="C51" s="38">
        <v>414603152</v>
      </c>
      <c r="D51" s="36">
        <v>414</v>
      </c>
      <c r="E51" s="33">
        <v>603</v>
      </c>
      <c r="F51" s="33">
        <v>152</v>
      </c>
      <c r="G51" s="33">
        <v>1</v>
      </c>
      <c r="H51" s="39">
        <v>1</v>
      </c>
      <c r="I51" s="36">
        <v>10</v>
      </c>
      <c r="J51" s="40"/>
      <c r="K51" s="41">
        <v>9942</v>
      </c>
      <c r="L51" s="41"/>
      <c r="M51" s="41"/>
      <c r="N51" s="42"/>
    </row>
    <row r="52" spans="1:14">
      <c r="A52" s="36">
        <v>43</v>
      </c>
      <c r="B52" s="37" t="s">
        <v>819</v>
      </c>
      <c r="C52" s="38">
        <v>414603209</v>
      </c>
      <c r="D52" s="36">
        <v>414</v>
      </c>
      <c r="E52" s="33">
        <v>603</v>
      </c>
      <c r="F52" s="33">
        <v>209</v>
      </c>
      <c r="G52" s="33">
        <v>1</v>
      </c>
      <c r="H52" s="39">
        <v>1</v>
      </c>
      <c r="I52" s="36">
        <v>10</v>
      </c>
      <c r="J52" s="40"/>
      <c r="K52" s="41">
        <v>11071</v>
      </c>
      <c r="L52" s="41"/>
      <c r="M52" s="41"/>
      <c r="N52" s="42"/>
    </row>
    <row r="53" spans="1:14">
      <c r="A53" s="36">
        <v>44</v>
      </c>
      <c r="B53" s="37" t="s">
        <v>820</v>
      </c>
      <c r="C53" s="38">
        <v>414603236</v>
      </c>
      <c r="D53" s="36">
        <v>414</v>
      </c>
      <c r="E53" s="33">
        <v>603</v>
      </c>
      <c r="F53" s="33">
        <v>236</v>
      </c>
      <c r="G53" s="33">
        <v>1</v>
      </c>
      <c r="H53" s="39">
        <v>1</v>
      </c>
      <c r="I53" s="36">
        <v>9</v>
      </c>
      <c r="J53" s="40"/>
      <c r="K53" s="41">
        <v>10545</v>
      </c>
      <c r="L53" s="41"/>
      <c r="M53" s="41"/>
      <c r="N53" s="42"/>
    </row>
    <row r="54" spans="1:14">
      <c r="A54" s="36">
        <v>45</v>
      </c>
      <c r="B54" s="37" t="s">
        <v>821</v>
      </c>
      <c r="C54" s="38">
        <v>414603263</v>
      </c>
      <c r="D54" s="36">
        <v>414</v>
      </c>
      <c r="E54" s="33">
        <v>603</v>
      </c>
      <c r="F54" s="33">
        <v>263</v>
      </c>
      <c r="G54" s="33">
        <v>1</v>
      </c>
      <c r="H54" s="39">
        <v>1</v>
      </c>
      <c r="I54" s="36">
        <v>8</v>
      </c>
      <c r="J54" s="40"/>
      <c r="K54" s="41">
        <v>10367</v>
      </c>
      <c r="L54" s="41"/>
      <c r="M54" s="41"/>
      <c r="N54" s="42"/>
    </row>
    <row r="55" spans="1:14">
      <c r="A55" s="36">
        <v>46</v>
      </c>
      <c r="B55" s="37" t="s">
        <v>822</v>
      </c>
      <c r="C55" s="38">
        <v>414603349</v>
      </c>
      <c r="D55" s="36">
        <v>414</v>
      </c>
      <c r="E55" s="33">
        <v>603</v>
      </c>
      <c r="F55" s="33">
        <v>349</v>
      </c>
      <c r="G55" s="33">
        <v>1</v>
      </c>
      <c r="H55" s="39">
        <v>1</v>
      </c>
      <c r="I55" s="36">
        <v>1</v>
      </c>
      <c r="J55" s="40"/>
      <c r="K55" s="41">
        <v>9585</v>
      </c>
      <c r="L55" s="41"/>
      <c r="M55" s="41"/>
      <c r="N55" s="42"/>
    </row>
    <row r="56" spans="1:14">
      <c r="A56" s="36">
        <v>47</v>
      </c>
      <c r="B56" s="37" t="s">
        <v>823</v>
      </c>
      <c r="C56" s="38">
        <v>414603603</v>
      </c>
      <c r="D56" s="36">
        <v>414</v>
      </c>
      <c r="E56" s="33">
        <v>603</v>
      </c>
      <c r="F56" s="33">
        <v>603</v>
      </c>
      <c r="G56" s="33">
        <v>1</v>
      </c>
      <c r="H56" s="39">
        <v>1</v>
      </c>
      <c r="I56" s="36">
        <v>10</v>
      </c>
      <c r="J56" s="40"/>
      <c r="K56" s="41">
        <v>10598</v>
      </c>
      <c r="L56" s="41"/>
      <c r="M56" s="41"/>
      <c r="N56" s="42"/>
    </row>
    <row r="57" spans="1:14">
      <c r="A57" s="36">
        <v>48</v>
      </c>
      <c r="B57" s="37" t="s">
        <v>824</v>
      </c>
      <c r="C57" s="38">
        <v>414603618</v>
      </c>
      <c r="D57" s="36">
        <v>414</v>
      </c>
      <c r="E57" s="33">
        <v>603</v>
      </c>
      <c r="F57" s="33">
        <v>618</v>
      </c>
      <c r="G57" s="33">
        <v>1</v>
      </c>
      <c r="H57" s="39">
        <v>1</v>
      </c>
      <c r="I57" s="36">
        <v>1</v>
      </c>
      <c r="J57" s="40"/>
      <c r="K57" s="41">
        <v>7875</v>
      </c>
      <c r="L57" s="41"/>
      <c r="M57" s="41"/>
      <c r="N57" s="42"/>
    </row>
    <row r="58" spans="1:14">
      <c r="A58" s="36">
        <v>49</v>
      </c>
      <c r="B58" s="37" t="s">
        <v>825</v>
      </c>
      <c r="C58" s="38">
        <v>414603635</v>
      </c>
      <c r="D58" s="36">
        <v>414</v>
      </c>
      <c r="E58" s="33">
        <v>603</v>
      </c>
      <c r="F58" s="33">
        <v>635</v>
      </c>
      <c r="G58" s="33">
        <v>1</v>
      </c>
      <c r="H58" s="39">
        <v>1</v>
      </c>
      <c r="I58" s="36">
        <v>10</v>
      </c>
      <c r="J58" s="40"/>
      <c r="K58" s="41">
        <v>10365</v>
      </c>
      <c r="L58" s="41"/>
      <c r="M58" s="41"/>
      <c r="N58" s="42"/>
    </row>
    <row r="59" spans="1:14">
      <c r="A59" s="36">
        <v>50</v>
      </c>
      <c r="B59" s="37" t="s">
        <v>826</v>
      </c>
      <c r="C59" s="38">
        <v>414603715</v>
      </c>
      <c r="D59" s="36">
        <v>414</v>
      </c>
      <c r="E59" s="33">
        <v>603</v>
      </c>
      <c r="F59" s="33">
        <v>715</v>
      </c>
      <c r="G59" s="33">
        <v>1</v>
      </c>
      <c r="H59" s="39">
        <v>1</v>
      </c>
      <c r="I59" s="36">
        <v>3</v>
      </c>
      <c r="J59" s="40"/>
      <c r="K59" s="41">
        <v>9384</v>
      </c>
      <c r="L59" s="41"/>
      <c r="M59" s="41"/>
      <c r="N59" s="42"/>
    </row>
    <row r="60" spans="1:14">
      <c r="A60" s="36">
        <v>51</v>
      </c>
      <c r="B60" s="37" t="s">
        <v>827</v>
      </c>
      <c r="C60" s="38">
        <v>416035035</v>
      </c>
      <c r="D60" s="36">
        <v>416</v>
      </c>
      <c r="E60" s="33">
        <v>35</v>
      </c>
      <c r="F60" s="33">
        <v>35</v>
      </c>
      <c r="G60" s="33">
        <v>1</v>
      </c>
      <c r="H60" s="39">
        <v>1.077</v>
      </c>
      <c r="I60" s="36">
        <v>10</v>
      </c>
      <c r="J60" s="40"/>
      <c r="K60" s="41">
        <v>11707</v>
      </c>
      <c r="L60" s="41"/>
      <c r="M60" s="41"/>
      <c r="N60" s="42"/>
    </row>
    <row r="61" spans="1:14">
      <c r="A61" s="36">
        <v>52</v>
      </c>
      <c r="B61" s="37" t="s">
        <v>828</v>
      </c>
      <c r="C61" s="38">
        <v>416035044</v>
      </c>
      <c r="D61" s="36">
        <v>416</v>
      </c>
      <c r="E61" s="33">
        <v>35</v>
      </c>
      <c r="F61" s="33">
        <v>44</v>
      </c>
      <c r="G61" s="33">
        <v>1</v>
      </c>
      <c r="H61" s="39">
        <v>1.077</v>
      </c>
      <c r="I61" s="36">
        <v>10</v>
      </c>
      <c r="J61" s="40"/>
      <c r="K61" s="41">
        <v>14635</v>
      </c>
      <c r="L61" s="41"/>
      <c r="M61" s="41"/>
      <c r="N61" s="42"/>
    </row>
    <row r="62" spans="1:14">
      <c r="A62" s="36">
        <v>53</v>
      </c>
      <c r="B62" s="37" t="s">
        <v>829</v>
      </c>
      <c r="C62" s="38">
        <v>416035073</v>
      </c>
      <c r="D62" s="36">
        <v>416</v>
      </c>
      <c r="E62" s="33">
        <v>35</v>
      </c>
      <c r="F62" s="33">
        <v>73</v>
      </c>
      <c r="G62" s="33">
        <v>1</v>
      </c>
      <c r="H62" s="39">
        <v>1.077</v>
      </c>
      <c r="I62" s="36">
        <v>1</v>
      </c>
      <c r="J62" s="40"/>
      <c r="K62" s="41">
        <v>10207</v>
      </c>
      <c r="L62" s="41"/>
      <c r="M62" s="41"/>
      <c r="N62" s="42"/>
    </row>
    <row r="63" spans="1:14">
      <c r="A63" s="36">
        <v>54</v>
      </c>
      <c r="B63" s="37" t="s">
        <v>830</v>
      </c>
      <c r="C63" s="38">
        <v>416035189</v>
      </c>
      <c r="D63" s="36">
        <v>416</v>
      </c>
      <c r="E63" s="33">
        <v>35</v>
      </c>
      <c r="F63" s="33">
        <v>189</v>
      </c>
      <c r="G63" s="33">
        <v>1</v>
      </c>
      <c r="H63" s="39">
        <v>1.077</v>
      </c>
      <c r="I63" s="36">
        <v>1</v>
      </c>
      <c r="J63" s="40"/>
      <c r="K63" s="41">
        <v>8382</v>
      </c>
      <c r="L63" s="41"/>
      <c r="M63" s="41"/>
      <c r="N63" s="42"/>
    </row>
    <row r="64" spans="1:14">
      <c r="A64" s="36">
        <v>55</v>
      </c>
      <c r="B64" s="37" t="s">
        <v>831</v>
      </c>
      <c r="C64" s="38">
        <v>416035244</v>
      </c>
      <c r="D64" s="36">
        <v>416</v>
      </c>
      <c r="E64" s="33">
        <v>35</v>
      </c>
      <c r="F64" s="33">
        <v>244</v>
      </c>
      <c r="G64" s="33">
        <v>1</v>
      </c>
      <c r="H64" s="39">
        <v>1.077</v>
      </c>
      <c r="I64" s="36">
        <v>8</v>
      </c>
      <c r="J64" s="40"/>
      <c r="K64" s="41">
        <v>11654</v>
      </c>
      <c r="L64" s="41"/>
      <c r="M64" s="41"/>
      <c r="N64" s="42"/>
    </row>
    <row r="65" spans="1:14">
      <c r="A65" s="36">
        <v>56</v>
      </c>
      <c r="B65" s="37" t="s">
        <v>832</v>
      </c>
      <c r="C65" s="38">
        <v>416035285</v>
      </c>
      <c r="D65" s="36">
        <v>416</v>
      </c>
      <c r="E65" s="33">
        <v>35</v>
      </c>
      <c r="F65" s="33">
        <v>285</v>
      </c>
      <c r="G65" s="33">
        <v>1</v>
      </c>
      <c r="H65" s="39">
        <v>1.077</v>
      </c>
      <c r="I65" s="36">
        <v>1</v>
      </c>
      <c r="J65" s="40"/>
      <c r="K65" s="41">
        <v>9598</v>
      </c>
      <c r="L65" s="41"/>
      <c r="M65" s="41"/>
      <c r="N65" s="42"/>
    </row>
    <row r="66" spans="1:14">
      <c r="A66" s="36">
        <v>57</v>
      </c>
      <c r="B66" s="37" t="s">
        <v>833</v>
      </c>
      <c r="C66" s="38">
        <v>417035035</v>
      </c>
      <c r="D66" s="36">
        <v>417</v>
      </c>
      <c r="E66" s="33">
        <v>35</v>
      </c>
      <c r="F66" s="33">
        <v>35</v>
      </c>
      <c r="G66" s="33">
        <v>1</v>
      </c>
      <c r="H66" s="39">
        <v>1.077</v>
      </c>
      <c r="I66" s="36">
        <v>10</v>
      </c>
      <c r="J66" s="40"/>
      <c r="K66" s="41">
        <v>12285</v>
      </c>
      <c r="L66" s="41"/>
      <c r="M66" s="41"/>
      <c r="N66" s="42"/>
    </row>
    <row r="67" spans="1:14">
      <c r="A67" s="36">
        <v>58</v>
      </c>
      <c r="B67" s="37" t="s">
        <v>834</v>
      </c>
      <c r="C67" s="38">
        <v>417035244</v>
      </c>
      <c r="D67" s="36">
        <v>417</v>
      </c>
      <c r="E67" s="33">
        <v>35</v>
      </c>
      <c r="F67" s="33">
        <v>244</v>
      </c>
      <c r="G67" s="33">
        <v>1</v>
      </c>
      <c r="H67" s="39">
        <v>1.077</v>
      </c>
      <c r="I67" s="36">
        <v>1</v>
      </c>
      <c r="J67" s="40"/>
      <c r="K67" s="41">
        <v>10901</v>
      </c>
      <c r="L67" s="41"/>
      <c r="M67" s="41"/>
      <c r="N67" s="42"/>
    </row>
    <row r="68" spans="1:14">
      <c r="A68" s="36">
        <v>59</v>
      </c>
      <c r="B68" s="37" t="s">
        <v>835</v>
      </c>
      <c r="C68" s="38">
        <v>417035274</v>
      </c>
      <c r="D68" s="36">
        <v>417</v>
      </c>
      <c r="E68" s="33">
        <v>35</v>
      </c>
      <c r="F68" s="33">
        <v>274</v>
      </c>
      <c r="G68" s="33">
        <v>1</v>
      </c>
      <c r="H68" s="39">
        <v>1.077</v>
      </c>
      <c r="I68" s="36">
        <v>10</v>
      </c>
      <c r="J68" s="40"/>
      <c r="K68" s="41">
        <v>8541</v>
      </c>
      <c r="L68" s="41"/>
      <c r="M68" s="41"/>
      <c r="N68" s="42"/>
    </row>
    <row r="69" spans="1:14">
      <c r="A69" s="36">
        <v>60</v>
      </c>
      <c r="B69" s="37" t="s">
        <v>836</v>
      </c>
      <c r="C69" s="38">
        <v>417035293</v>
      </c>
      <c r="D69" s="36">
        <v>417</v>
      </c>
      <c r="E69" s="33">
        <v>35</v>
      </c>
      <c r="F69" s="33">
        <v>293</v>
      </c>
      <c r="G69" s="33">
        <v>1</v>
      </c>
      <c r="H69" s="39">
        <v>1.077</v>
      </c>
      <c r="I69" s="36">
        <v>1</v>
      </c>
      <c r="J69" s="40"/>
      <c r="K69" s="41">
        <v>4945</v>
      </c>
      <c r="L69" s="41"/>
      <c r="M69" s="41"/>
      <c r="N69" s="42"/>
    </row>
    <row r="70" spans="1:14">
      <c r="A70" s="36">
        <v>61</v>
      </c>
      <c r="B70" s="37" t="s">
        <v>837</v>
      </c>
      <c r="C70" s="38">
        <v>418100014</v>
      </c>
      <c r="D70" s="36">
        <v>418</v>
      </c>
      <c r="E70" s="33">
        <v>100</v>
      </c>
      <c r="F70" s="33">
        <v>14</v>
      </c>
      <c r="G70" s="33">
        <v>1</v>
      </c>
      <c r="H70" s="39">
        <v>1.054</v>
      </c>
      <c r="I70" s="36">
        <v>2</v>
      </c>
      <c r="J70" s="40"/>
      <c r="K70" s="41">
        <v>8642</v>
      </c>
      <c r="L70" s="41"/>
      <c r="M70" s="41"/>
      <c r="N70" s="42"/>
    </row>
    <row r="71" spans="1:14">
      <c r="A71" s="36">
        <v>62</v>
      </c>
      <c r="B71" s="37" t="s">
        <v>838</v>
      </c>
      <c r="C71" s="38">
        <v>418100035</v>
      </c>
      <c r="D71" s="36">
        <v>418</v>
      </c>
      <c r="E71" s="33">
        <v>100</v>
      </c>
      <c r="F71" s="33">
        <v>35</v>
      </c>
      <c r="G71" s="33">
        <v>1</v>
      </c>
      <c r="H71" s="39">
        <v>1.054</v>
      </c>
      <c r="I71" s="36">
        <v>1</v>
      </c>
      <c r="J71" s="40"/>
      <c r="K71" s="41">
        <v>8231</v>
      </c>
      <c r="L71" s="41"/>
      <c r="M71" s="41"/>
      <c r="N71" s="42"/>
    </row>
    <row r="72" spans="1:14">
      <c r="A72" s="36">
        <v>63</v>
      </c>
      <c r="B72" s="37" t="s">
        <v>839</v>
      </c>
      <c r="C72" s="38">
        <v>418100093</v>
      </c>
      <c r="D72" s="36">
        <v>418</v>
      </c>
      <c r="E72" s="33">
        <v>100</v>
      </c>
      <c r="F72" s="33">
        <v>93</v>
      </c>
      <c r="G72" s="33">
        <v>1</v>
      </c>
      <c r="H72" s="39">
        <v>1.054</v>
      </c>
      <c r="I72" s="36">
        <v>10</v>
      </c>
      <c r="J72" s="40"/>
      <c r="K72" s="41">
        <v>12571</v>
      </c>
      <c r="L72" s="41"/>
      <c r="M72" s="41"/>
      <c r="N72" s="42"/>
    </row>
    <row r="73" spans="1:14">
      <c r="A73" s="36">
        <v>64</v>
      </c>
      <c r="B73" s="37" t="s">
        <v>840</v>
      </c>
      <c r="C73" s="38">
        <v>418100100</v>
      </c>
      <c r="D73" s="36">
        <v>418</v>
      </c>
      <c r="E73" s="33">
        <v>100</v>
      </c>
      <c r="F73" s="33">
        <v>100</v>
      </c>
      <c r="G73" s="33">
        <v>1</v>
      </c>
      <c r="H73" s="39">
        <v>1.054</v>
      </c>
      <c r="I73" s="36">
        <v>5</v>
      </c>
      <c r="J73" s="40"/>
      <c r="K73" s="41">
        <v>9285</v>
      </c>
      <c r="L73" s="41"/>
      <c r="M73" s="41"/>
      <c r="N73" s="42"/>
    </row>
    <row r="74" spans="1:14">
      <c r="A74" s="36">
        <v>65</v>
      </c>
      <c r="B74" s="37" t="s">
        <v>841</v>
      </c>
      <c r="C74" s="38">
        <v>418100136</v>
      </c>
      <c r="D74" s="36">
        <v>418</v>
      </c>
      <c r="E74" s="33">
        <v>100</v>
      </c>
      <c r="F74" s="33">
        <v>136</v>
      </c>
      <c r="G74" s="33">
        <v>1</v>
      </c>
      <c r="H74" s="39">
        <v>1.054</v>
      </c>
      <c r="I74" s="36">
        <v>5</v>
      </c>
      <c r="J74" s="40"/>
      <c r="K74" s="41">
        <v>9149</v>
      </c>
      <c r="L74" s="41"/>
      <c r="M74" s="41"/>
      <c r="N74" s="42"/>
    </row>
    <row r="75" spans="1:14">
      <c r="A75" s="36">
        <v>66</v>
      </c>
      <c r="B75" s="37" t="s">
        <v>842</v>
      </c>
      <c r="C75" s="38">
        <v>418100139</v>
      </c>
      <c r="D75" s="36">
        <v>418</v>
      </c>
      <c r="E75" s="33">
        <v>100</v>
      </c>
      <c r="F75" s="33">
        <v>139</v>
      </c>
      <c r="G75" s="33">
        <v>1</v>
      </c>
      <c r="H75" s="39">
        <v>1.054</v>
      </c>
      <c r="I75" s="36">
        <v>2</v>
      </c>
      <c r="J75" s="40"/>
      <c r="K75" s="41">
        <v>8676</v>
      </c>
      <c r="L75" s="41"/>
      <c r="M75" s="41"/>
      <c r="N75" s="42"/>
    </row>
    <row r="76" spans="1:14">
      <c r="A76" s="36">
        <v>67</v>
      </c>
      <c r="B76" s="37" t="s">
        <v>843</v>
      </c>
      <c r="C76" s="38">
        <v>418100170</v>
      </c>
      <c r="D76" s="36">
        <v>418</v>
      </c>
      <c r="E76" s="33">
        <v>100</v>
      </c>
      <c r="F76" s="33">
        <v>170</v>
      </c>
      <c r="G76" s="33">
        <v>1</v>
      </c>
      <c r="H76" s="39">
        <v>1.054</v>
      </c>
      <c r="I76" s="36">
        <v>3</v>
      </c>
      <c r="J76" s="40"/>
      <c r="K76" s="41">
        <v>9045</v>
      </c>
      <c r="L76" s="41"/>
      <c r="M76" s="41"/>
      <c r="N76" s="42"/>
    </row>
    <row r="77" spans="1:14">
      <c r="A77" s="36">
        <v>68</v>
      </c>
      <c r="B77" s="37" t="s">
        <v>844</v>
      </c>
      <c r="C77" s="38">
        <v>418100174</v>
      </c>
      <c r="D77" s="36">
        <v>418</v>
      </c>
      <c r="E77" s="33">
        <v>100</v>
      </c>
      <c r="F77" s="33">
        <v>174</v>
      </c>
      <c r="G77" s="33">
        <v>1</v>
      </c>
      <c r="H77" s="39">
        <v>1.054</v>
      </c>
      <c r="I77" s="36">
        <v>10</v>
      </c>
      <c r="J77" s="40"/>
      <c r="K77" s="41">
        <v>12571</v>
      </c>
      <c r="L77" s="41"/>
      <c r="M77" s="41"/>
      <c r="N77" s="42"/>
    </row>
    <row r="78" spans="1:14">
      <c r="A78" s="36">
        <v>69</v>
      </c>
      <c r="B78" s="37" t="s">
        <v>845</v>
      </c>
      <c r="C78" s="38">
        <v>418100175</v>
      </c>
      <c r="D78" s="36">
        <v>418</v>
      </c>
      <c r="E78" s="33">
        <v>100</v>
      </c>
      <c r="F78" s="33">
        <v>175</v>
      </c>
      <c r="G78" s="33">
        <v>1</v>
      </c>
      <c r="H78" s="39">
        <v>1.054</v>
      </c>
      <c r="I78" s="36">
        <v>1</v>
      </c>
      <c r="J78" s="40"/>
      <c r="K78" s="41">
        <v>8231</v>
      </c>
      <c r="L78" s="41"/>
      <c r="M78" s="41"/>
      <c r="N78" s="42"/>
    </row>
    <row r="79" spans="1:14">
      <c r="A79" s="36">
        <v>70</v>
      </c>
      <c r="B79" s="37" t="s">
        <v>846</v>
      </c>
      <c r="C79" s="38">
        <v>418100185</v>
      </c>
      <c r="D79" s="36">
        <v>418</v>
      </c>
      <c r="E79" s="33">
        <v>100</v>
      </c>
      <c r="F79" s="33">
        <v>185</v>
      </c>
      <c r="G79" s="33">
        <v>1</v>
      </c>
      <c r="H79" s="39">
        <v>1.054</v>
      </c>
      <c r="I79" s="36">
        <v>1</v>
      </c>
      <c r="J79" s="40"/>
      <c r="K79" s="41">
        <v>8231</v>
      </c>
      <c r="L79" s="41"/>
      <c r="M79" s="41"/>
      <c r="N79" s="42"/>
    </row>
    <row r="80" spans="1:14">
      <c r="A80" s="36">
        <v>71</v>
      </c>
      <c r="B80" s="37" t="s">
        <v>847</v>
      </c>
      <c r="C80" s="38">
        <v>418100198</v>
      </c>
      <c r="D80" s="36">
        <v>418</v>
      </c>
      <c r="E80" s="33">
        <v>100</v>
      </c>
      <c r="F80" s="33">
        <v>198</v>
      </c>
      <c r="G80" s="33">
        <v>1</v>
      </c>
      <c r="H80" s="39">
        <v>1.054</v>
      </c>
      <c r="I80" s="36">
        <v>2</v>
      </c>
      <c r="J80" s="40"/>
      <c r="K80" s="41">
        <v>8645</v>
      </c>
      <c r="L80" s="41"/>
      <c r="M80" s="41"/>
      <c r="N80" s="42"/>
    </row>
    <row r="81" spans="1:14">
      <c r="A81" s="36">
        <v>72</v>
      </c>
      <c r="B81" s="37" t="s">
        <v>848</v>
      </c>
      <c r="C81" s="38">
        <v>418100213</v>
      </c>
      <c r="D81" s="36">
        <v>418</v>
      </c>
      <c r="E81" s="33">
        <v>100</v>
      </c>
      <c r="F81" s="33">
        <v>213</v>
      </c>
      <c r="G81" s="33">
        <v>1</v>
      </c>
      <c r="H81" s="39">
        <v>1.054</v>
      </c>
      <c r="I81" s="36">
        <v>1</v>
      </c>
      <c r="J81" s="40"/>
      <c r="K81" s="41">
        <v>8231</v>
      </c>
      <c r="L81" s="41"/>
      <c r="M81" s="41"/>
      <c r="N81" s="42"/>
    </row>
    <row r="82" spans="1:14">
      <c r="A82" s="36">
        <v>73</v>
      </c>
      <c r="B82" s="37" t="s">
        <v>849</v>
      </c>
      <c r="C82" s="38">
        <v>418100276</v>
      </c>
      <c r="D82" s="36">
        <v>418</v>
      </c>
      <c r="E82" s="33">
        <v>100</v>
      </c>
      <c r="F82" s="33">
        <v>276</v>
      </c>
      <c r="G82" s="33">
        <v>1</v>
      </c>
      <c r="H82" s="39">
        <v>1.054</v>
      </c>
      <c r="I82" s="36">
        <v>1</v>
      </c>
      <c r="J82" s="40"/>
      <c r="K82" s="41">
        <v>8231</v>
      </c>
      <c r="L82" s="41"/>
      <c r="M82" s="41"/>
      <c r="N82" s="42"/>
    </row>
    <row r="83" spans="1:14">
      <c r="A83" s="36">
        <v>74</v>
      </c>
      <c r="B83" s="37" t="s">
        <v>850</v>
      </c>
      <c r="C83" s="38">
        <v>418100288</v>
      </c>
      <c r="D83" s="36">
        <v>418</v>
      </c>
      <c r="E83" s="33">
        <v>100</v>
      </c>
      <c r="F83" s="33">
        <v>288</v>
      </c>
      <c r="G83" s="33">
        <v>1</v>
      </c>
      <c r="H83" s="39">
        <v>1.054</v>
      </c>
      <c r="I83" s="36">
        <v>1</v>
      </c>
      <c r="J83" s="40"/>
      <c r="K83" s="41">
        <v>8231</v>
      </c>
      <c r="L83" s="41"/>
      <c r="M83" s="41"/>
      <c r="N83" s="42"/>
    </row>
    <row r="84" spans="1:14">
      <c r="A84" s="36">
        <v>75</v>
      </c>
      <c r="B84" s="37" t="s">
        <v>851</v>
      </c>
      <c r="C84" s="38">
        <v>418100304</v>
      </c>
      <c r="D84" s="36">
        <v>418</v>
      </c>
      <c r="E84" s="33">
        <v>100</v>
      </c>
      <c r="F84" s="33">
        <v>304</v>
      </c>
      <c r="G84" s="33">
        <v>1</v>
      </c>
      <c r="H84" s="39">
        <v>1.054</v>
      </c>
      <c r="I84" s="36">
        <v>10</v>
      </c>
      <c r="J84" s="40"/>
      <c r="K84" s="41">
        <v>12571</v>
      </c>
      <c r="L84" s="41"/>
      <c r="M84" s="41"/>
      <c r="N84" s="42"/>
    </row>
    <row r="85" spans="1:14">
      <c r="A85" s="36">
        <v>76</v>
      </c>
      <c r="B85" s="37" t="s">
        <v>852</v>
      </c>
      <c r="C85" s="38">
        <v>418100315</v>
      </c>
      <c r="D85" s="36">
        <v>418</v>
      </c>
      <c r="E85" s="33">
        <v>100</v>
      </c>
      <c r="F85" s="33">
        <v>315</v>
      </c>
      <c r="G85" s="33">
        <v>1</v>
      </c>
      <c r="H85" s="39">
        <v>1.054</v>
      </c>
      <c r="I85" s="36">
        <v>1</v>
      </c>
      <c r="J85" s="40"/>
      <c r="K85" s="41">
        <v>8231</v>
      </c>
      <c r="L85" s="41"/>
      <c r="M85" s="41"/>
      <c r="N85" s="42"/>
    </row>
    <row r="86" spans="1:14">
      <c r="A86" s="36">
        <v>77</v>
      </c>
      <c r="B86" s="37" t="s">
        <v>853</v>
      </c>
      <c r="C86" s="38">
        <v>418100321</v>
      </c>
      <c r="D86" s="36">
        <v>418</v>
      </c>
      <c r="E86" s="33">
        <v>100</v>
      </c>
      <c r="F86" s="33">
        <v>321</v>
      </c>
      <c r="G86" s="33">
        <v>1</v>
      </c>
      <c r="H86" s="39">
        <v>1.054</v>
      </c>
      <c r="I86" s="36">
        <v>1</v>
      </c>
      <c r="J86" s="40"/>
      <c r="K86" s="41">
        <v>8231</v>
      </c>
      <c r="L86" s="41"/>
      <c r="M86" s="41"/>
      <c r="N86" s="42"/>
    </row>
    <row r="87" spans="1:14">
      <c r="A87" s="36">
        <v>78</v>
      </c>
      <c r="B87" s="37" t="s">
        <v>854</v>
      </c>
      <c r="C87" s="38">
        <v>418100655</v>
      </c>
      <c r="D87" s="36">
        <v>418</v>
      </c>
      <c r="E87" s="33">
        <v>100</v>
      </c>
      <c r="F87" s="33">
        <v>655</v>
      </c>
      <c r="G87" s="33">
        <v>1</v>
      </c>
      <c r="H87" s="39">
        <v>1.054</v>
      </c>
      <c r="I87" s="36">
        <v>1</v>
      </c>
      <c r="J87" s="40"/>
      <c r="K87" s="41">
        <v>8231</v>
      </c>
      <c r="L87" s="41"/>
      <c r="M87" s="41"/>
      <c r="N87" s="42"/>
    </row>
    <row r="88" spans="1:14">
      <c r="A88" s="36">
        <v>79</v>
      </c>
      <c r="B88" s="37" t="s">
        <v>855</v>
      </c>
      <c r="C88" s="38">
        <v>418100710</v>
      </c>
      <c r="D88" s="36">
        <v>418</v>
      </c>
      <c r="E88" s="33">
        <v>100</v>
      </c>
      <c r="F88" s="33">
        <v>710</v>
      </c>
      <c r="G88" s="33">
        <v>1</v>
      </c>
      <c r="H88" s="39">
        <v>1.054</v>
      </c>
      <c r="I88" s="36">
        <v>1</v>
      </c>
      <c r="J88" s="40"/>
      <c r="K88" s="41">
        <v>8231</v>
      </c>
      <c r="L88" s="41"/>
      <c r="M88" s="41"/>
      <c r="N88" s="42"/>
    </row>
    <row r="89" spans="1:14">
      <c r="A89" s="36">
        <v>80</v>
      </c>
      <c r="B89" s="37" t="s">
        <v>856</v>
      </c>
      <c r="C89" s="38">
        <v>419035035</v>
      </c>
      <c r="D89" s="36">
        <v>419</v>
      </c>
      <c r="E89" s="33">
        <v>35</v>
      </c>
      <c r="F89" s="33">
        <v>35</v>
      </c>
      <c r="G89" s="33">
        <v>1</v>
      </c>
      <c r="H89" s="39">
        <v>1.077</v>
      </c>
      <c r="I89" s="36">
        <v>10</v>
      </c>
      <c r="J89" s="40"/>
      <c r="K89" s="41">
        <v>11468</v>
      </c>
      <c r="L89" s="41"/>
      <c r="M89" s="41"/>
      <c r="N89" s="42"/>
    </row>
    <row r="90" spans="1:14">
      <c r="A90" s="36">
        <v>81</v>
      </c>
      <c r="B90" s="37" t="s">
        <v>857</v>
      </c>
      <c r="C90" s="38">
        <v>419035044</v>
      </c>
      <c r="D90" s="36">
        <v>419</v>
      </c>
      <c r="E90" s="33">
        <v>35</v>
      </c>
      <c r="F90" s="33">
        <v>44</v>
      </c>
      <c r="G90" s="33">
        <v>1</v>
      </c>
      <c r="H90" s="39">
        <v>1.077</v>
      </c>
      <c r="I90" s="36">
        <v>9</v>
      </c>
      <c r="J90" s="40"/>
      <c r="K90" s="41">
        <v>10136</v>
      </c>
      <c r="L90" s="41"/>
      <c r="M90" s="41"/>
      <c r="N90" s="42"/>
    </row>
    <row r="91" spans="1:14">
      <c r="A91" s="36">
        <v>82</v>
      </c>
      <c r="B91" s="37" t="s">
        <v>858</v>
      </c>
      <c r="C91" s="38">
        <v>419035049</v>
      </c>
      <c r="D91" s="36">
        <v>419</v>
      </c>
      <c r="E91" s="33">
        <v>35</v>
      </c>
      <c r="F91" s="33">
        <v>49</v>
      </c>
      <c r="G91" s="33">
        <v>1</v>
      </c>
      <c r="H91" s="39">
        <v>1.077</v>
      </c>
      <c r="I91" s="36">
        <v>10</v>
      </c>
      <c r="J91" s="40"/>
      <c r="K91" s="41">
        <v>10596</v>
      </c>
      <c r="L91" s="41"/>
      <c r="M91" s="41"/>
      <c r="N91" s="42"/>
    </row>
    <row r="92" spans="1:14">
      <c r="A92" s="36">
        <v>83</v>
      </c>
      <c r="B92" s="37" t="s">
        <v>859</v>
      </c>
      <c r="C92" s="38">
        <v>419035133</v>
      </c>
      <c r="D92" s="36">
        <v>419</v>
      </c>
      <c r="E92" s="33">
        <v>35</v>
      </c>
      <c r="F92" s="33">
        <v>133</v>
      </c>
      <c r="G92" s="33">
        <v>1</v>
      </c>
      <c r="H92" s="39">
        <v>1.077</v>
      </c>
      <c r="I92" s="36">
        <v>10</v>
      </c>
      <c r="J92" s="40"/>
      <c r="K92" s="41">
        <v>12810</v>
      </c>
      <c r="L92" s="41"/>
      <c r="M92" s="41"/>
      <c r="N92" s="42"/>
    </row>
    <row r="93" spans="1:14">
      <c r="A93" s="36">
        <v>84</v>
      </c>
      <c r="B93" s="37" t="s">
        <v>860</v>
      </c>
      <c r="C93" s="38">
        <v>419035165</v>
      </c>
      <c r="D93" s="36">
        <v>419</v>
      </c>
      <c r="E93" s="33">
        <v>35</v>
      </c>
      <c r="F93" s="33">
        <v>165</v>
      </c>
      <c r="G93" s="33">
        <v>1</v>
      </c>
      <c r="H93" s="39">
        <v>1.077</v>
      </c>
      <c r="I93" s="36">
        <v>10</v>
      </c>
      <c r="J93" s="40"/>
      <c r="K93" s="41">
        <v>12810</v>
      </c>
      <c r="L93" s="41"/>
      <c r="M93" s="41"/>
      <c r="N93" s="42"/>
    </row>
    <row r="94" spans="1:14">
      <c r="A94" s="36">
        <v>85</v>
      </c>
      <c r="B94" s="37" t="s">
        <v>861</v>
      </c>
      <c r="C94" s="38">
        <v>419035244</v>
      </c>
      <c r="D94" s="36">
        <v>419</v>
      </c>
      <c r="E94" s="33">
        <v>35</v>
      </c>
      <c r="F94" s="33">
        <v>244</v>
      </c>
      <c r="G94" s="33">
        <v>1</v>
      </c>
      <c r="H94" s="39">
        <v>1.077</v>
      </c>
      <c r="I94" s="36">
        <v>5</v>
      </c>
      <c r="J94" s="40"/>
      <c r="K94" s="41">
        <v>9729</v>
      </c>
      <c r="L94" s="41"/>
      <c r="M94" s="41"/>
      <c r="N94" s="42"/>
    </row>
    <row r="95" spans="1:14">
      <c r="A95" s="36">
        <v>86</v>
      </c>
      <c r="B95" s="37" t="s">
        <v>862</v>
      </c>
      <c r="C95" s="38">
        <v>420049010</v>
      </c>
      <c r="D95" s="36">
        <v>420</v>
      </c>
      <c r="E95" s="33">
        <v>49</v>
      </c>
      <c r="F95" s="33">
        <v>10</v>
      </c>
      <c r="G95" s="33">
        <v>1</v>
      </c>
      <c r="H95" s="39">
        <v>1.093</v>
      </c>
      <c r="I95" s="36">
        <v>10</v>
      </c>
      <c r="J95" s="40"/>
      <c r="K95" s="41">
        <v>11892</v>
      </c>
      <c r="L95" s="41"/>
      <c r="M95" s="41"/>
      <c r="N95" s="42"/>
    </row>
    <row r="96" spans="1:14">
      <c r="A96" s="36">
        <v>87</v>
      </c>
      <c r="B96" s="37" t="s">
        <v>863</v>
      </c>
      <c r="C96" s="38">
        <v>420049023</v>
      </c>
      <c r="D96" s="36">
        <v>420</v>
      </c>
      <c r="E96" s="33">
        <v>49</v>
      </c>
      <c r="F96" s="33">
        <v>23</v>
      </c>
      <c r="G96" s="33">
        <v>1</v>
      </c>
      <c r="H96" s="39">
        <v>1.093</v>
      </c>
      <c r="I96" s="36">
        <v>1</v>
      </c>
      <c r="J96" s="40"/>
      <c r="K96" s="41">
        <v>8899</v>
      </c>
      <c r="L96" s="41"/>
      <c r="M96" s="41"/>
      <c r="N96" s="42"/>
    </row>
    <row r="97" spans="1:14">
      <c r="A97" s="36">
        <v>88</v>
      </c>
      <c r="B97" s="37" t="s">
        <v>864</v>
      </c>
      <c r="C97" s="38">
        <v>420049026</v>
      </c>
      <c r="D97" s="36">
        <v>420</v>
      </c>
      <c r="E97" s="33">
        <v>49</v>
      </c>
      <c r="F97" s="33">
        <v>26</v>
      </c>
      <c r="G97" s="33">
        <v>1</v>
      </c>
      <c r="H97" s="39">
        <v>1.093</v>
      </c>
      <c r="I97" s="36">
        <v>10</v>
      </c>
      <c r="J97" s="40"/>
      <c r="K97" s="41">
        <v>13388</v>
      </c>
      <c r="L97" s="41"/>
      <c r="M97" s="41"/>
      <c r="N97" s="42"/>
    </row>
    <row r="98" spans="1:14">
      <c r="A98" s="36">
        <v>89</v>
      </c>
      <c r="B98" s="37" t="s">
        <v>865</v>
      </c>
      <c r="C98" s="38">
        <v>420049031</v>
      </c>
      <c r="D98" s="36">
        <v>420</v>
      </c>
      <c r="E98" s="33">
        <v>49</v>
      </c>
      <c r="F98" s="33">
        <v>31</v>
      </c>
      <c r="G98" s="33">
        <v>1</v>
      </c>
      <c r="H98" s="39">
        <v>1.093</v>
      </c>
      <c r="I98" s="36">
        <v>1</v>
      </c>
      <c r="J98" s="40"/>
      <c r="K98" s="41">
        <v>8899</v>
      </c>
      <c r="L98" s="41"/>
      <c r="M98" s="41"/>
      <c r="N98" s="42"/>
    </row>
    <row r="99" spans="1:14">
      <c r="A99" s="36">
        <v>90</v>
      </c>
      <c r="B99" s="37" t="s">
        <v>866</v>
      </c>
      <c r="C99" s="38">
        <v>420049035</v>
      </c>
      <c r="D99" s="36">
        <v>420</v>
      </c>
      <c r="E99" s="33">
        <v>49</v>
      </c>
      <c r="F99" s="33">
        <v>35</v>
      </c>
      <c r="G99" s="33">
        <v>1</v>
      </c>
      <c r="H99" s="39">
        <v>1.093</v>
      </c>
      <c r="I99" s="36">
        <v>10</v>
      </c>
      <c r="J99" s="40"/>
      <c r="K99" s="41">
        <v>11282</v>
      </c>
      <c r="L99" s="41"/>
      <c r="M99" s="41"/>
      <c r="N99" s="42"/>
    </row>
    <row r="100" spans="1:14">
      <c r="A100" s="36">
        <v>91</v>
      </c>
      <c r="B100" s="37" t="s">
        <v>867</v>
      </c>
      <c r="C100" s="38">
        <v>420049044</v>
      </c>
      <c r="D100" s="36">
        <v>420</v>
      </c>
      <c r="E100" s="33">
        <v>49</v>
      </c>
      <c r="F100" s="33">
        <v>44</v>
      </c>
      <c r="G100" s="33">
        <v>1</v>
      </c>
      <c r="H100" s="39">
        <v>1.093</v>
      </c>
      <c r="I100" s="36">
        <v>10</v>
      </c>
      <c r="J100" s="40"/>
      <c r="K100" s="41">
        <v>13364</v>
      </c>
      <c r="L100" s="41"/>
      <c r="M100" s="41"/>
      <c r="N100" s="42"/>
    </row>
    <row r="101" spans="1:14">
      <c r="A101" s="36">
        <v>92</v>
      </c>
      <c r="B101" s="37" t="s">
        <v>868</v>
      </c>
      <c r="C101" s="38">
        <v>420049049</v>
      </c>
      <c r="D101" s="36">
        <v>420</v>
      </c>
      <c r="E101" s="33">
        <v>49</v>
      </c>
      <c r="F101" s="33">
        <v>49</v>
      </c>
      <c r="G101" s="33">
        <v>1</v>
      </c>
      <c r="H101" s="39">
        <v>1.093</v>
      </c>
      <c r="I101" s="36">
        <v>10</v>
      </c>
      <c r="J101" s="40"/>
      <c r="K101" s="41">
        <v>12236</v>
      </c>
      <c r="L101" s="41"/>
      <c r="M101" s="41"/>
      <c r="N101" s="42"/>
    </row>
    <row r="102" spans="1:14">
      <c r="A102" s="36">
        <v>93</v>
      </c>
      <c r="B102" s="37" t="s">
        <v>869</v>
      </c>
      <c r="C102" s="38">
        <v>420049057</v>
      </c>
      <c r="D102" s="36">
        <v>420</v>
      </c>
      <c r="E102" s="33">
        <v>49</v>
      </c>
      <c r="F102" s="33">
        <v>57</v>
      </c>
      <c r="G102" s="33">
        <v>1</v>
      </c>
      <c r="H102" s="39">
        <v>1.093</v>
      </c>
      <c r="I102" s="36">
        <v>9</v>
      </c>
      <c r="J102" s="40"/>
      <c r="K102" s="41">
        <v>11524</v>
      </c>
      <c r="L102" s="41"/>
      <c r="M102" s="41"/>
      <c r="N102" s="42"/>
    </row>
    <row r="103" spans="1:14">
      <c r="A103" s="36">
        <v>94</v>
      </c>
      <c r="B103" s="37" t="s">
        <v>870</v>
      </c>
      <c r="C103" s="38">
        <v>420049093</v>
      </c>
      <c r="D103" s="36">
        <v>420</v>
      </c>
      <c r="E103" s="33">
        <v>49</v>
      </c>
      <c r="F103" s="33">
        <v>93</v>
      </c>
      <c r="G103" s="33">
        <v>1</v>
      </c>
      <c r="H103" s="39">
        <v>1.093</v>
      </c>
      <c r="I103" s="36">
        <v>10</v>
      </c>
      <c r="J103" s="40"/>
      <c r="K103" s="41">
        <v>11270</v>
      </c>
      <c r="L103" s="41"/>
      <c r="M103" s="41"/>
      <c r="N103" s="42"/>
    </row>
    <row r="104" spans="1:14">
      <c r="A104" s="36">
        <v>95</v>
      </c>
      <c r="B104" s="37" t="s">
        <v>871</v>
      </c>
      <c r="C104" s="38">
        <v>420049149</v>
      </c>
      <c r="D104" s="36">
        <v>420</v>
      </c>
      <c r="E104" s="33">
        <v>49</v>
      </c>
      <c r="F104" s="33">
        <v>149</v>
      </c>
      <c r="G104" s="33">
        <v>1</v>
      </c>
      <c r="H104" s="39">
        <v>1.093</v>
      </c>
      <c r="I104" s="36">
        <v>1</v>
      </c>
      <c r="J104" s="40"/>
      <c r="K104" s="41">
        <v>8899</v>
      </c>
      <c r="L104" s="41"/>
      <c r="M104" s="41"/>
      <c r="N104" s="42"/>
    </row>
    <row r="105" spans="1:14">
      <c r="A105" s="36">
        <v>96</v>
      </c>
      <c r="B105" s="37" t="s">
        <v>872</v>
      </c>
      <c r="C105" s="38">
        <v>420049163</v>
      </c>
      <c r="D105" s="36">
        <v>420</v>
      </c>
      <c r="E105" s="33">
        <v>49</v>
      </c>
      <c r="F105" s="33">
        <v>163</v>
      </c>
      <c r="G105" s="33">
        <v>1</v>
      </c>
      <c r="H105" s="39">
        <v>1.093</v>
      </c>
      <c r="I105" s="36">
        <v>1</v>
      </c>
      <c r="J105" s="40"/>
      <c r="K105" s="41">
        <v>8817</v>
      </c>
      <c r="L105" s="41"/>
      <c r="M105" s="41"/>
      <c r="N105" s="42"/>
    </row>
    <row r="106" spans="1:14">
      <c r="A106" s="36">
        <v>97</v>
      </c>
      <c r="B106" s="37" t="s">
        <v>873</v>
      </c>
      <c r="C106" s="38">
        <v>420049165</v>
      </c>
      <c r="D106" s="36">
        <v>420</v>
      </c>
      <c r="E106" s="33">
        <v>49</v>
      </c>
      <c r="F106" s="33">
        <v>165</v>
      </c>
      <c r="G106" s="33">
        <v>1</v>
      </c>
      <c r="H106" s="39">
        <v>1.093</v>
      </c>
      <c r="I106" s="36">
        <v>10</v>
      </c>
      <c r="J106" s="40"/>
      <c r="K106" s="41">
        <v>12033</v>
      </c>
      <c r="L106" s="41"/>
      <c r="M106" s="41"/>
      <c r="N106" s="42"/>
    </row>
    <row r="107" spans="1:14">
      <c r="A107" s="36">
        <v>98</v>
      </c>
      <c r="B107" s="37" t="s">
        <v>874</v>
      </c>
      <c r="C107" s="38">
        <v>420049176</v>
      </c>
      <c r="D107" s="36">
        <v>420</v>
      </c>
      <c r="E107" s="33">
        <v>49</v>
      </c>
      <c r="F107" s="33">
        <v>176</v>
      </c>
      <c r="G107" s="33">
        <v>1</v>
      </c>
      <c r="H107" s="39">
        <v>1.093</v>
      </c>
      <c r="I107" s="36">
        <v>10</v>
      </c>
      <c r="J107" s="40"/>
      <c r="K107" s="41">
        <v>11680</v>
      </c>
      <c r="L107" s="41"/>
      <c r="M107" s="41"/>
      <c r="N107" s="42"/>
    </row>
    <row r="108" spans="1:14">
      <c r="A108" s="36">
        <v>99</v>
      </c>
      <c r="B108" s="37" t="s">
        <v>875</v>
      </c>
      <c r="C108" s="38">
        <v>420049181</v>
      </c>
      <c r="D108" s="36">
        <v>420</v>
      </c>
      <c r="E108" s="33">
        <v>49</v>
      </c>
      <c r="F108" s="33">
        <v>181</v>
      </c>
      <c r="G108" s="33">
        <v>1</v>
      </c>
      <c r="H108" s="39">
        <v>1.093</v>
      </c>
      <c r="I108" s="36">
        <v>1</v>
      </c>
      <c r="J108" s="40"/>
      <c r="K108" s="41">
        <v>8899</v>
      </c>
      <c r="L108" s="41"/>
      <c r="M108" s="41"/>
      <c r="N108" s="42"/>
    </row>
    <row r="109" spans="1:14">
      <c r="A109" s="36">
        <v>100</v>
      </c>
      <c r="B109" s="37" t="s">
        <v>876</v>
      </c>
      <c r="C109" s="38">
        <v>420049243</v>
      </c>
      <c r="D109" s="36">
        <v>420</v>
      </c>
      <c r="E109" s="33">
        <v>49</v>
      </c>
      <c r="F109" s="33">
        <v>243</v>
      </c>
      <c r="G109" s="33">
        <v>1</v>
      </c>
      <c r="H109" s="39">
        <v>1.093</v>
      </c>
      <c r="I109" s="36">
        <v>10</v>
      </c>
      <c r="J109" s="40"/>
      <c r="K109" s="41">
        <v>11144</v>
      </c>
      <c r="L109" s="41"/>
      <c r="M109" s="41"/>
      <c r="N109" s="42"/>
    </row>
    <row r="110" spans="1:14">
      <c r="A110" s="36">
        <v>101</v>
      </c>
      <c r="B110" s="37" t="s">
        <v>877</v>
      </c>
      <c r="C110" s="38">
        <v>420049244</v>
      </c>
      <c r="D110" s="36">
        <v>420</v>
      </c>
      <c r="E110" s="33">
        <v>49</v>
      </c>
      <c r="F110" s="33">
        <v>244</v>
      </c>
      <c r="G110" s="33">
        <v>1</v>
      </c>
      <c r="H110" s="39">
        <v>1.093</v>
      </c>
      <c r="I110" s="36">
        <v>1</v>
      </c>
      <c r="J110" s="40"/>
      <c r="K110" s="41">
        <v>8880</v>
      </c>
      <c r="L110" s="41"/>
      <c r="M110" s="41"/>
      <c r="N110" s="42"/>
    </row>
    <row r="111" spans="1:14">
      <c r="A111" s="36">
        <v>102</v>
      </c>
      <c r="B111" s="37" t="s">
        <v>878</v>
      </c>
      <c r="C111" s="38">
        <v>420049248</v>
      </c>
      <c r="D111" s="36">
        <v>420</v>
      </c>
      <c r="E111" s="33">
        <v>49</v>
      </c>
      <c r="F111" s="33">
        <v>248</v>
      </c>
      <c r="G111" s="33">
        <v>1</v>
      </c>
      <c r="H111" s="39">
        <v>1.093</v>
      </c>
      <c r="I111" s="36">
        <v>10</v>
      </c>
      <c r="J111" s="40"/>
      <c r="K111" s="41">
        <v>12151</v>
      </c>
      <c r="L111" s="41"/>
      <c r="M111" s="41"/>
      <c r="N111" s="42"/>
    </row>
    <row r="112" spans="1:14">
      <c r="A112" s="36">
        <v>103</v>
      </c>
      <c r="B112" s="37" t="s">
        <v>879</v>
      </c>
      <c r="C112" s="38">
        <v>420049262</v>
      </c>
      <c r="D112" s="36">
        <v>420</v>
      </c>
      <c r="E112" s="33">
        <v>49</v>
      </c>
      <c r="F112" s="33">
        <v>262</v>
      </c>
      <c r="G112" s="33">
        <v>1</v>
      </c>
      <c r="H112" s="39">
        <v>1.093</v>
      </c>
      <c r="I112" s="36">
        <v>10</v>
      </c>
      <c r="J112" s="40"/>
      <c r="K112" s="41">
        <v>13388</v>
      </c>
      <c r="L112" s="41"/>
      <c r="M112" s="41"/>
      <c r="N112" s="42"/>
    </row>
    <row r="113" spans="1:14">
      <c r="A113" s="36">
        <v>104</v>
      </c>
      <c r="B113" s="37" t="s">
        <v>880</v>
      </c>
      <c r="C113" s="38">
        <v>420049274</v>
      </c>
      <c r="D113" s="36">
        <v>420</v>
      </c>
      <c r="E113" s="33">
        <v>49</v>
      </c>
      <c r="F113" s="33">
        <v>274</v>
      </c>
      <c r="G113" s="33">
        <v>1</v>
      </c>
      <c r="H113" s="39">
        <v>1.093</v>
      </c>
      <c r="I113" s="36">
        <v>10</v>
      </c>
      <c r="J113" s="40"/>
      <c r="K113" s="41">
        <v>11473</v>
      </c>
      <c r="L113" s="41"/>
      <c r="M113" s="41"/>
      <c r="N113" s="42"/>
    </row>
    <row r="114" spans="1:14">
      <c r="A114" s="36">
        <v>105</v>
      </c>
      <c r="B114" s="37" t="s">
        <v>881</v>
      </c>
      <c r="C114" s="38">
        <v>420049308</v>
      </c>
      <c r="D114" s="36">
        <v>420</v>
      </c>
      <c r="E114" s="33">
        <v>49</v>
      </c>
      <c r="F114" s="33">
        <v>308</v>
      </c>
      <c r="G114" s="33">
        <v>1</v>
      </c>
      <c r="H114" s="39">
        <v>1.093</v>
      </c>
      <c r="I114" s="36">
        <v>1</v>
      </c>
      <c r="J114" s="40"/>
      <c r="K114" s="41">
        <v>8899</v>
      </c>
      <c r="L114" s="41"/>
      <c r="M114" s="41"/>
      <c r="N114" s="42"/>
    </row>
    <row r="115" spans="1:14">
      <c r="A115" s="36">
        <v>106</v>
      </c>
      <c r="B115" s="37" t="s">
        <v>882</v>
      </c>
      <c r="C115" s="38">
        <v>420049347</v>
      </c>
      <c r="D115" s="36">
        <v>420</v>
      </c>
      <c r="E115" s="33">
        <v>49</v>
      </c>
      <c r="F115" s="33">
        <v>347</v>
      </c>
      <c r="G115" s="33">
        <v>1</v>
      </c>
      <c r="H115" s="39">
        <v>1.093</v>
      </c>
      <c r="I115" s="36">
        <v>1</v>
      </c>
      <c r="J115" s="40"/>
      <c r="K115" s="41">
        <v>8851</v>
      </c>
      <c r="L115" s="41"/>
      <c r="M115" s="41"/>
      <c r="N115" s="42"/>
    </row>
    <row r="116" spans="1:14">
      <c r="A116" s="36">
        <v>107</v>
      </c>
      <c r="B116" s="37" t="s">
        <v>883</v>
      </c>
      <c r="C116" s="38">
        <v>420049616</v>
      </c>
      <c r="D116" s="36">
        <v>420</v>
      </c>
      <c r="E116" s="33">
        <v>49</v>
      </c>
      <c r="F116" s="33">
        <v>616</v>
      </c>
      <c r="G116" s="33">
        <v>1</v>
      </c>
      <c r="H116" s="39">
        <v>1.093</v>
      </c>
      <c r="I116" s="36">
        <v>10</v>
      </c>
      <c r="J116" s="40"/>
      <c r="K116" s="41">
        <v>13388</v>
      </c>
      <c r="L116" s="41"/>
      <c r="M116" s="41"/>
      <c r="N116" s="42"/>
    </row>
    <row r="117" spans="1:14">
      <c r="A117" s="36">
        <v>108</v>
      </c>
      <c r="B117" s="37" t="s">
        <v>884</v>
      </c>
      <c r="C117" s="38">
        <v>426149009</v>
      </c>
      <c r="D117" s="36">
        <v>426</v>
      </c>
      <c r="E117" s="33">
        <v>149</v>
      </c>
      <c r="F117" s="33">
        <v>9</v>
      </c>
      <c r="G117" s="33">
        <v>1</v>
      </c>
      <c r="H117" s="39">
        <v>1</v>
      </c>
      <c r="I117" s="36">
        <v>10</v>
      </c>
      <c r="J117" s="40"/>
      <c r="K117" s="41">
        <v>11310</v>
      </c>
      <c r="L117" s="41"/>
      <c r="M117" s="41"/>
      <c r="N117" s="42"/>
    </row>
    <row r="118" spans="1:14">
      <c r="A118" s="36">
        <v>109</v>
      </c>
      <c r="B118" s="37" t="s">
        <v>885</v>
      </c>
      <c r="C118" s="38">
        <v>426149056</v>
      </c>
      <c r="D118" s="36">
        <v>426</v>
      </c>
      <c r="E118" s="33">
        <v>149</v>
      </c>
      <c r="F118" s="33">
        <v>56</v>
      </c>
      <c r="G118" s="33">
        <v>1</v>
      </c>
      <c r="H118" s="39">
        <v>1</v>
      </c>
      <c r="I118" s="36">
        <v>10</v>
      </c>
      <c r="J118" s="40"/>
      <c r="K118" s="41">
        <v>8776</v>
      </c>
      <c r="L118" s="41"/>
      <c r="M118" s="41"/>
      <c r="N118" s="42"/>
    </row>
    <row r="119" spans="1:14">
      <c r="A119" s="36">
        <v>110</v>
      </c>
      <c r="B119" s="37" t="s">
        <v>886</v>
      </c>
      <c r="C119" s="38">
        <v>426149079</v>
      </c>
      <c r="D119" s="36">
        <v>426</v>
      </c>
      <c r="E119" s="33">
        <v>149</v>
      </c>
      <c r="F119" s="33">
        <v>79</v>
      </c>
      <c r="G119" s="33">
        <v>1</v>
      </c>
      <c r="H119" s="39">
        <v>1</v>
      </c>
      <c r="I119" s="36">
        <v>1</v>
      </c>
      <c r="J119" s="40"/>
      <c r="K119" s="41">
        <v>8254</v>
      </c>
      <c r="L119" s="41"/>
      <c r="M119" s="41"/>
      <c r="N119" s="42"/>
    </row>
    <row r="120" spans="1:14">
      <c r="A120" s="36">
        <v>111</v>
      </c>
      <c r="B120" s="37" t="s">
        <v>887</v>
      </c>
      <c r="C120" s="38">
        <v>426149149</v>
      </c>
      <c r="D120" s="36">
        <v>426</v>
      </c>
      <c r="E120" s="33">
        <v>149</v>
      </c>
      <c r="F120" s="33">
        <v>149</v>
      </c>
      <c r="G120" s="33">
        <v>1</v>
      </c>
      <c r="H120" s="39">
        <v>1</v>
      </c>
      <c r="I120" s="36">
        <v>10</v>
      </c>
      <c r="J120" s="40"/>
      <c r="K120" s="41">
        <v>12070</v>
      </c>
      <c r="L120" s="41"/>
      <c r="M120" s="41"/>
      <c r="N120" s="42"/>
    </row>
    <row r="121" spans="1:14">
      <c r="A121" s="36">
        <v>112</v>
      </c>
      <c r="B121" s="37" t="s">
        <v>888</v>
      </c>
      <c r="C121" s="38">
        <v>426149181</v>
      </c>
      <c r="D121" s="36">
        <v>426</v>
      </c>
      <c r="E121" s="33">
        <v>149</v>
      </c>
      <c r="F121" s="33">
        <v>181</v>
      </c>
      <c r="G121" s="33">
        <v>1</v>
      </c>
      <c r="H121" s="39">
        <v>1</v>
      </c>
      <c r="I121" s="36">
        <v>5</v>
      </c>
      <c r="J121" s="40"/>
      <c r="K121" s="41">
        <v>8868</v>
      </c>
      <c r="L121" s="41"/>
      <c r="M121" s="41"/>
      <c r="N121" s="42"/>
    </row>
    <row r="122" spans="1:14">
      <c r="A122" s="36">
        <v>113</v>
      </c>
      <c r="B122" s="37" t="s">
        <v>889</v>
      </c>
      <c r="C122" s="38">
        <v>428035035</v>
      </c>
      <c r="D122" s="36">
        <v>428</v>
      </c>
      <c r="E122" s="33">
        <v>35</v>
      </c>
      <c r="F122" s="33">
        <v>35</v>
      </c>
      <c r="G122" s="33">
        <v>1</v>
      </c>
      <c r="H122" s="39">
        <v>1.077</v>
      </c>
      <c r="I122" s="36">
        <v>10</v>
      </c>
      <c r="J122" s="40"/>
      <c r="K122" s="41">
        <v>11189</v>
      </c>
      <c r="L122" s="41"/>
      <c r="M122" s="41"/>
      <c r="N122" s="42"/>
    </row>
    <row r="123" spans="1:14">
      <c r="A123" s="36">
        <v>114</v>
      </c>
      <c r="B123" s="37" t="s">
        <v>890</v>
      </c>
      <c r="C123" s="38">
        <v>428035040</v>
      </c>
      <c r="D123" s="36">
        <v>428</v>
      </c>
      <c r="E123" s="33">
        <v>35</v>
      </c>
      <c r="F123" s="33">
        <v>40</v>
      </c>
      <c r="G123" s="33">
        <v>1</v>
      </c>
      <c r="H123" s="39">
        <v>1.077</v>
      </c>
      <c r="I123" s="36">
        <v>10</v>
      </c>
      <c r="J123" s="40"/>
      <c r="K123" s="41">
        <v>13216</v>
      </c>
      <c r="L123" s="41"/>
      <c r="M123" s="41"/>
      <c r="N123" s="42"/>
    </row>
    <row r="124" spans="1:14">
      <c r="A124" s="36">
        <v>115</v>
      </c>
      <c r="B124" s="37" t="s">
        <v>891</v>
      </c>
      <c r="C124" s="38">
        <v>428035044</v>
      </c>
      <c r="D124" s="36">
        <v>428</v>
      </c>
      <c r="E124" s="33">
        <v>35</v>
      </c>
      <c r="F124" s="33">
        <v>44</v>
      </c>
      <c r="G124" s="33">
        <v>1</v>
      </c>
      <c r="H124" s="39">
        <v>1.077</v>
      </c>
      <c r="I124" s="36">
        <v>8</v>
      </c>
      <c r="J124" s="40"/>
      <c r="K124" s="41">
        <v>10236</v>
      </c>
      <c r="L124" s="41"/>
      <c r="M124" s="41"/>
      <c r="N124" s="42"/>
    </row>
    <row r="125" spans="1:14">
      <c r="A125" s="36">
        <v>116</v>
      </c>
      <c r="B125" s="37" t="s">
        <v>892</v>
      </c>
      <c r="C125" s="38">
        <v>428035050</v>
      </c>
      <c r="D125" s="36">
        <v>428</v>
      </c>
      <c r="E125" s="33">
        <v>35</v>
      </c>
      <c r="F125" s="33">
        <v>50</v>
      </c>
      <c r="G125" s="33">
        <v>1</v>
      </c>
      <c r="H125" s="39">
        <v>1.077</v>
      </c>
      <c r="I125" s="36">
        <v>10</v>
      </c>
      <c r="J125" s="40"/>
      <c r="K125" s="41">
        <v>13216</v>
      </c>
      <c r="L125" s="41"/>
      <c r="M125" s="41"/>
      <c r="N125" s="42"/>
    </row>
    <row r="126" spans="1:14">
      <c r="A126" s="36">
        <v>117</v>
      </c>
      <c r="B126" s="37" t="s">
        <v>893</v>
      </c>
      <c r="C126" s="38">
        <v>428035057</v>
      </c>
      <c r="D126" s="36">
        <v>428</v>
      </c>
      <c r="E126" s="33">
        <v>35</v>
      </c>
      <c r="F126" s="33">
        <v>57</v>
      </c>
      <c r="G126" s="33">
        <v>1</v>
      </c>
      <c r="H126" s="39">
        <v>1.077</v>
      </c>
      <c r="I126" s="36">
        <v>10</v>
      </c>
      <c r="J126" s="40"/>
      <c r="K126" s="41">
        <v>11473</v>
      </c>
      <c r="L126" s="41"/>
      <c r="M126" s="41"/>
      <c r="N126" s="42"/>
    </row>
    <row r="127" spans="1:14">
      <c r="A127" s="36">
        <v>118</v>
      </c>
      <c r="B127" s="37" t="s">
        <v>894</v>
      </c>
      <c r="C127" s="38">
        <v>428035073</v>
      </c>
      <c r="D127" s="36">
        <v>428</v>
      </c>
      <c r="E127" s="33">
        <v>35</v>
      </c>
      <c r="F127" s="33">
        <v>73</v>
      </c>
      <c r="G127" s="33">
        <v>1</v>
      </c>
      <c r="H127" s="39">
        <v>1.077</v>
      </c>
      <c r="I127" s="36">
        <v>1</v>
      </c>
      <c r="J127" s="40"/>
      <c r="K127" s="41">
        <v>8687</v>
      </c>
      <c r="L127" s="41"/>
      <c r="M127" s="41"/>
      <c r="N127" s="42"/>
    </row>
    <row r="128" spans="1:14">
      <c r="A128" s="36">
        <v>119</v>
      </c>
      <c r="B128" s="37" t="s">
        <v>895</v>
      </c>
      <c r="C128" s="38">
        <v>428035093</v>
      </c>
      <c r="D128" s="36">
        <v>428</v>
      </c>
      <c r="E128" s="33">
        <v>35</v>
      </c>
      <c r="F128" s="33">
        <v>93</v>
      </c>
      <c r="G128" s="33">
        <v>1</v>
      </c>
      <c r="H128" s="39">
        <v>1.077</v>
      </c>
      <c r="I128" s="36">
        <v>10</v>
      </c>
      <c r="J128" s="40"/>
      <c r="K128" s="41">
        <v>13103</v>
      </c>
      <c r="L128" s="41"/>
      <c r="M128" s="41"/>
      <c r="N128" s="42"/>
    </row>
    <row r="129" spans="1:14">
      <c r="A129" s="36">
        <v>120</v>
      </c>
      <c r="B129" s="37" t="s">
        <v>896</v>
      </c>
      <c r="C129" s="38">
        <v>428035163</v>
      </c>
      <c r="D129" s="36">
        <v>428</v>
      </c>
      <c r="E129" s="33">
        <v>35</v>
      </c>
      <c r="F129" s="33">
        <v>163</v>
      </c>
      <c r="G129" s="33">
        <v>1</v>
      </c>
      <c r="H129" s="39">
        <v>1.077</v>
      </c>
      <c r="I129" s="36">
        <v>6</v>
      </c>
      <c r="J129" s="40"/>
      <c r="K129" s="41">
        <v>10279</v>
      </c>
      <c r="L129" s="41"/>
      <c r="M129" s="41"/>
      <c r="N129" s="42"/>
    </row>
    <row r="130" spans="1:14">
      <c r="A130" s="36">
        <v>121</v>
      </c>
      <c r="B130" s="37" t="s">
        <v>897</v>
      </c>
      <c r="C130" s="38">
        <v>428035189</v>
      </c>
      <c r="D130" s="36">
        <v>428</v>
      </c>
      <c r="E130" s="33">
        <v>35</v>
      </c>
      <c r="F130" s="33">
        <v>189</v>
      </c>
      <c r="G130" s="33">
        <v>1</v>
      </c>
      <c r="H130" s="39">
        <v>1.077</v>
      </c>
      <c r="I130" s="36">
        <v>1</v>
      </c>
      <c r="J130" s="40"/>
      <c r="K130" s="41">
        <v>8585</v>
      </c>
      <c r="L130" s="41"/>
      <c r="M130" s="41"/>
      <c r="N130" s="42"/>
    </row>
    <row r="131" spans="1:14">
      <c r="A131" s="36">
        <v>122</v>
      </c>
      <c r="B131" s="37" t="s">
        <v>898</v>
      </c>
      <c r="C131" s="38">
        <v>428035220</v>
      </c>
      <c r="D131" s="36">
        <v>428</v>
      </c>
      <c r="E131" s="33">
        <v>35</v>
      </c>
      <c r="F131" s="33">
        <v>220</v>
      </c>
      <c r="G131" s="33">
        <v>1</v>
      </c>
      <c r="H131" s="39">
        <v>1.077</v>
      </c>
      <c r="I131" s="36">
        <v>10</v>
      </c>
      <c r="J131" s="40"/>
      <c r="K131" s="41">
        <v>12008</v>
      </c>
      <c r="L131" s="41"/>
      <c r="M131" s="41"/>
      <c r="N131" s="42"/>
    </row>
    <row r="132" spans="1:14">
      <c r="A132" s="36">
        <v>123</v>
      </c>
      <c r="B132" s="37" t="s">
        <v>899</v>
      </c>
      <c r="C132" s="38">
        <v>428035243</v>
      </c>
      <c r="D132" s="36">
        <v>428</v>
      </c>
      <c r="E132" s="33">
        <v>35</v>
      </c>
      <c r="F132" s="33">
        <v>243</v>
      </c>
      <c r="G132" s="33">
        <v>1</v>
      </c>
      <c r="H132" s="39">
        <v>1.077</v>
      </c>
      <c r="I132" s="36">
        <v>8</v>
      </c>
      <c r="J132" s="40"/>
      <c r="K132" s="41">
        <v>10085</v>
      </c>
      <c r="L132" s="41"/>
      <c r="M132" s="41"/>
      <c r="N132" s="42"/>
    </row>
    <row r="133" spans="1:14">
      <c r="A133" s="36">
        <v>124</v>
      </c>
      <c r="B133" s="37" t="s">
        <v>900</v>
      </c>
      <c r="C133" s="38">
        <v>428035244</v>
      </c>
      <c r="D133" s="36">
        <v>428</v>
      </c>
      <c r="E133" s="33">
        <v>35</v>
      </c>
      <c r="F133" s="33">
        <v>244</v>
      </c>
      <c r="G133" s="33">
        <v>1</v>
      </c>
      <c r="H133" s="39">
        <v>1.077</v>
      </c>
      <c r="I133" s="36">
        <v>2</v>
      </c>
      <c r="J133" s="40"/>
      <c r="K133" s="41">
        <v>8960</v>
      </c>
      <c r="L133" s="41"/>
      <c r="M133" s="41"/>
      <c r="N133" s="42"/>
    </row>
    <row r="134" spans="1:14">
      <c r="A134" s="36">
        <v>125</v>
      </c>
      <c r="B134" s="37" t="s">
        <v>901</v>
      </c>
      <c r="C134" s="38">
        <v>428035248</v>
      </c>
      <c r="D134" s="36">
        <v>428</v>
      </c>
      <c r="E134" s="33">
        <v>35</v>
      </c>
      <c r="F134" s="33">
        <v>248</v>
      </c>
      <c r="G134" s="33">
        <v>1</v>
      </c>
      <c r="H134" s="39">
        <v>1.077</v>
      </c>
      <c r="I134" s="36">
        <v>10</v>
      </c>
      <c r="J134" s="40"/>
      <c r="K134" s="41">
        <v>11935</v>
      </c>
      <c r="L134" s="41"/>
      <c r="M134" s="41"/>
      <c r="N134" s="42"/>
    </row>
    <row r="135" spans="1:14">
      <c r="A135" s="36">
        <v>126</v>
      </c>
      <c r="B135" s="37" t="s">
        <v>902</v>
      </c>
      <c r="C135" s="38">
        <v>428035285</v>
      </c>
      <c r="D135" s="36">
        <v>428</v>
      </c>
      <c r="E135" s="33">
        <v>35</v>
      </c>
      <c r="F135" s="33">
        <v>285</v>
      </c>
      <c r="G135" s="33">
        <v>1</v>
      </c>
      <c r="H135" s="39">
        <v>1.077</v>
      </c>
      <c r="I135" s="36">
        <v>10</v>
      </c>
      <c r="J135" s="40"/>
      <c r="K135" s="41">
        <v>13081</v>
      </c>
      <c r="L135" s="41"/>
      <c r="M135" s="41"/>
      <c r="N135" s="42"/>
    </row>
    <row r="136" spans="1:14">
      <c r="A136" s="36">
        <v>127</v>
      </c>
      <c r="B136" s="37" t="s">
        <v>903</v>
      </c>
      <c r="C136" s="38">
        <v>428035308</v>
      </c>
      <c r="D136" s="36">
        <v>428</v>
      </c>
      <c r="E136" s="33">
        <v>35</v>
      </c>
      <c r="F136" s="33">
        <v>308</v>
      </c>
      <c r="G136" s="33">
        <v>1</v>
      </c>
      <c r="H136" s="39">
        <v>1.077</v>
      </c>
      <c r="I136" s="36">
        <v>10</v>
      </c>
      <c r="J136" s="40"/>
      <c r="K136" s="41">
        <v>15330</v>
      </c>
      <c r="L136" s="41"/>
      <c r="M136" s="41"/>
      <c r="N136" s="42"/>
    </row>
    <row r="137" spans="1:14">
      <c r="A137" s="36">
        <v>128</v>
      </c>
      <c r="B137" s="37" t="s">
        <v>904</v>
      </c>
      <c r="C137" s="38">
        <v>428035346</v>
      </c>
      <c r="D137" s="36">
        <v>428</v>
      </c>
      <c r="E137" s="33">
        <v>35</v>
      </c>
      <c r="F137" s="33">
        <v>346</v>
      </c>
      <c r="G137" s="33">
        <v>1</v>
      </c>
      <c r="H137" s="39">
        <v>1.077</v>
      </c>
      <c r="I137" s="36">
        <v>10</v>
      </c>
      <c r="J137" s="40"/>
      <c r="K137" s="41">
        <v>11002</v>
      </c>
      <c r="L137" s="41"/>
      <c r="M137" s="41"/>
      <c r="N137" s="42"/>
    </row>
    <row r="138" spans="1:14">
      <c r="A138" s="36">
        <v>129</v>
      </c>
      <c r="B138" s="37" t="s">
        <v>905</v>
      </c>
      <c r="C138" s="38">
        <v>428035625</v>
      </c>
      <c r="D138" s="36">
        <v>428</v>
      </c>
      <c r="E138" s="33">
        <v>35</v>
      </c>
      <c r="F138" s="33">
        <v>625</v>
      </c>
      <c r="G138" s="33">
        <v>1</v>
      </c>
      <c r="H138" s="39">
        <v>1.077</v>
      </c>
      <c r="I138" s="36">
        <v>1</v>
      </c>
      <c r="J138" s="40"/>
      <c r="K138" s="41">
        <v>8788</v>
      </c>
      <c r="L138" s="41"/>
      <c r="M138" s="41"/>
      <c r="N138" s="42"/>
    </row>
    <row r="139" spans="1:14">
      <c r="A139" s="36">
        <v>130</v>
      </c>
      <c r="B139" s="37" t="s">
        <v>906</v>
      </c>
      <c r="C139" s="38">
        <v>428035650</v>
      </c>
      <c r="D139" s="36">
        <v>428</v>
      </c>
      <c r="E139" s="33">
        <v>35</v>
      </c>
      <c r="F139" s="33">
        <v>650</v>
      </c>
      <c r="G139" s="33">
        <v>1</v>
      </c>
      <c r="H139" s="39">
        <v>1.077</v>
      </c>
      <c r="I139" s="36">
        <v>1</v>
      </c>
      <c r="J139" s="40"/>
      <c r="K139" s="41">
        <v>8788</v>
      </c>
      <c r="L139" s="41"/>
      <c r="M139" s="41"/>
      <c r="N139" s="42"/>
    </row>
    <row r="140" spans="1:14">
      <c r="A140" s="36">
        <v>131</v>
      </c>
      <c r="B140" s="37" t="s">
        <v>907</v>
      </c>
      <c r="C140" s="38">
        <v>429163030</v>
      </c>
      <c r="D140" s="36">
        <v>429</v>
      </c>
      <c r="E140" s="33">
        <v>163</v>
      </c>
      <c r="F140" s="33">
        <v>30</v>
      </c>
      <c r="G140" s="33">
        <v>1</v>
      </c>
      <c r="H140" s="39">
        <v>1</v>
      </c>
      <c r="I140" s="36">
        <v>10</v>
      </c>
      <c r="J140" s="40"/>
      <c r="K140" s="41">
        <v>12643</v>
      </c>
      <c r="L140" s="41"/>
      <c r="M140" s="41"/>
      <c r="N140" s="42"/>
    </row>
    <row r="141" spans="1:14">
      <c r="A141" s="36">
        <v>132</v>
      </c>
      <c r="B141" s="37" t="s">
        <v>908</v>
      </c>
      <c r="C141" s="38">
        <v>429163057</v>
      </c>
      <c r="D141" s="36">
        <v>429</v>
      </c>
      <c r="E141" s="33">
        <v>163</v>
      </c>
      <c r="F141" s="33">
        <v>57</v>
      </c>
      <c r="G141" s="33">
        <v>1</v>
      </c>
      <c r="H141" s="39">
        <v>1</v>
      </c>
      <c r="I141" s="36">
        <v>10</v>
      </c>
      <c r="J141" s="40"/>
      <c r="K141" s="41">
        <v>14043</v>
      </c>
      <c r="L141" s="41"/>
      <c r="M141" s="41"/>
      <c r="N141" s="42"/>
    </row>
    <row r="142" spans="1:14">
      <c r="A142" s="36">
        <v>133</v>
      </c>
      <c r="B142" s="37" t="s">
        <v>909</v>
      </c>
      <c r="C142" s="38">
        <v>429163163</v>
      </c>
      <c r="D142" s="36">
        <v>429</v>
      </c>
      <c r="E142" s="33">
        <v>163</v>
      </c>
      <c r="F142" s="33">
        <v>163</v>
      </c>
      <c r="G142" s="33">
        <v>1</v>
      </c>
      <c r="H142" s="39">
        <v>1</v>
      </c>
      <c r="I142" s="36">
        <v>10</v>
      </c>
      <c r="J142" s="40"/>
      <c r="K142" s="41">
        <v>11338</v>
      </c>
      <c r="L142" s="41"/>
      <c r="M142" s="41"/>
      <c r="N142" s="42"/>
    </row>
    <row r="143" spans="1:14">
      <c r="A143" s="36">
        <v>134</v>
      </c>
      <c r="B143" s="37" t="s">
        <v>910</v>
      </c>
      <c r="C143" s="38">
        <v>429163164</v>
      </c>
      <c r="D143" s="36">
        <v>429</v>
      </c>
      <c r="E143" s="33">
        <v>163</v>
      </c>
      <c r="F143" s="33">
        <v>164</v>
      </c>
      <c r="G143" s="33">
        <v>1</v>
      </c>
      <c r="H143" s="39">
        <v>1</v>
      </c>
      <c r="I143" s="36">
        <v>10</v>
      </c>
      <c r="J143" s="40"/>
      <c r="K143" s="41">
        <v>11976</v>
      </c>
      <c r="L143" s="41"/>
      <c r="M143" s="41"/>
      <c r="N143" s="42"/>
    </row>
    <row r="144" spans="1:14">
      <c r="A144" s="36">
        <v>135</v>
      </c>
      <c r="B144" s="37" t="s">
        <v>911</v>
      </c>
      <c r="C144" s="38">
        <v>429163168</v>
      </c>
      <c r="D144" s="36">
        <v>429</v>
      </c>
      <c r="E144" s="33">
        <v>163</v>
      </c>
      <c r="F144" s="33">
        <v>168</v>
      </c>
      <c r="G144" s="33">
        <v>1</v>
      </c>
      <c r="H144" s="39">
        <v>1</v>
      </c>
      <c r="I144" s="36">
        <v>1</v>
      </c>
      <c r="J144" s="40"/>
      <c r="K144" s="41">
        <v>8730</v>
      </c>
      <c r="L144" s="41"/>
      <c r="M144" s="41"/>
      <c r="N144" s="42"/>
    </row>
    <row r="145" spans="1:14">
      <c r="A145" s="36">
        <v>136</v>
      </c>
      <c r="B145" s="37" t="s">
        <v>912</v>
      </c>
      <c r="C145" s="38">
        <v>429163176</v>
      </c>
      <c r="D145" s="36">
        <v>429</v>
      </c>
      <c r="E145" s="33">
        <v>163</v>
      </c>
      <c r="F145" s="33">
        <v>176</v>
      </c>
      <c r="G145" s="33">
        <v>1</v>
      </c>
      <c r="H145" s="39">
        <v>1</v>
      </c>
      <c r="I145" s="36">
        <v>1</v>
      </c>
      <c r="J145" s="40"/>
      <c r="K145" s="41">
        <v>9585</v>
      </c>
      <c r="L145" s="41"/>
      <c r="M145" s="41"/>
      <c r="N145" s="42"/>
    </row>
    <row r="146" spans="1:14">
      <c r="A146" s="36">
        <v>137</v>
      </c>
      <c r="B146" s="37" t="s">
        <v>913</v>
      </c>
      <c r="C146" s="38">
        <v>429163229</v>
      </c>
      <c r="D146" s="36">
        <v>429</v>
      </c>
      <c r="E146" s="33">
        <v>163</v>
      </c>
      <c r="F146" s="33">
        <v>229</v>
      </c>
      <c r="G146" s="33">
        <v>1</v>
      </c>
      <c r="H146" s="39">
        <v>1</v>
      </c>
      <c r="I146" s="36">
        <v>10</v>
      </c>
      <c r="J146" s="40"/>
      <c r="K146" s="41">
        <v>12893</v>
      </c>
      <c r="L146" s="41"/>
      <c r="M146" s="41"/>
      <c r="N146" s="42"/>
    </row>
    <row r="147" spans="1:14">
      <c r="A147" s="36">
        <v>138</v>
      </c>
      <c r="B147" s="37" t="s">
        <v>914</v>
      </c>
      <c r="C147" s="38">
        <v>429163248</v>
      </c>
      <c r="D147" s="36">
        <v>429</v>
      </c>
      <c r="E147" s="33">
        <v>163</v>
      </c>
      <c r="F147" s="33">
        <v>248</v>
      </c>
      <c r="G147" s="33">
        <v>1</v>
      </c>
      <c r="H147" s="39">
        <v>1</v>
      </c>
      <c r="I147" s="36">
        <v>1</v>
      </c>
      <c r="J147" s="40"/>
      <c r="K147" s="41">
        <v>9585</v>
      </c>
      <c r="L147" s="41"/>
      <c r="M147" s="41"/>
      <c r="N147" s="42"/>
    </row>
    <row r="148" spans="1:14">
      <c r="A148" s="36">
        <v>139</v>
      </c>
      <c r="B148" s="37" t="s">
        <v>915</v>
      </c>
      <c r="C148" s="38">
        <v>429163258</v>
      </c>
      <c r="D148" s="36">
        <v>429</v>
      </c>
      <c r="E148" s="33">
        <v>163</v>
      </c>
      <c r="F148" s="33">
        <v>258</v>
      </c>
      <c r="G148" s="33">
        <v>1</v>
      </c>
      <c r="H148" s="39">
        <v>1</v>
      </c>
      <c r="I148" s="36">
        <v>9</v>
      </c>
      <c r="J148" s="40"/>
      <c r="K148" s="41">
        <v>11359</v>
      </c>
      <c r="L148" s="41"/>
      <c r="M148" s="41"/>
      <c r="N148" s="42"/>
    </row>
    <row r="149" spans="1:14">
      <c r="A149" s="36">
        <v>140</v>
      </c>
      <c r="B149" s="37" t="s">
        <v>916</v>
      </c>
      <c r="C149" s="38">
        <v>429163262</v>
      </c>
      <c r="D149" s="36">
        <v>429</v>
      </c>
      <c r="E149" s="33">
        <v>163</v>
      </c>
      <c r="F149" s="33">
        <v>262</v>
      </c>
      <c r="G149" s="33">
        <v>1</v>
      </c>
      <c r="H149" s="39">
        <v>1</v>
      </c>
      <c r="I149" s="36">
        <v>10</v>
      </c>
      <c r="J149" s="40"/>
      <c r="K149" s="41">
        <v>12420</v>
      </c>
      <c r="L149" s="41"/>
      <c r="M149" s="41"/>
      <c r="N149" s="42"/>
    </row>
    <row r="150" spans="1:14">
      <c r="A150" s="36">
        <v>141</v>
      </c>
      <c r="B150" s="37" t="s">
        <v>917</v>
      </c>
      <c r="C150" s="38">
        <v>429163291</v>
      </c>
      <c r="D150" s="36">
        <v>429</v>
      </c>
      <c r="E150" s="33">
        <v>163</v>
      </c>
      <c r="F150" s="33">
        <v>291</v>
      </c>
      <c r="G150" s="33">
        <v>1</v>
      </c>
      <c r="H150" s="39">
        <v>1</v>
      </c>
      <c r="I150" s="36">
        <v>10</v>
      </c>
      <c r="J150" s="40"/>
      <c r="K150" s="41">
        <v>12259</v>
      </c>
      <c r="L150" s="41"/>
      <c r="M150" s="41"/>
      <c r="N150" s="42"/>
    </row>
    <row r="151" spans="1:14">
      <c r="A151" s="36">
        <v>142</v>
      </c>
      <c r="B151" s="37" t="s">
        <v>918</v>
      </c>
      <c r="C151" s="38">
        <v>430170009</v>
      </c>
      <c r="D151" s="36">
        <v>430</v>
      </c>
      <c r="E151" s="33">
        <v>170</v>
      </c>
      <c r="F151" s="33">
        <v>9</v>
      </c>
      <c r="G151" s="33">
        <v>1</v>
      </c>
      <c r="H151" s="39">
        <v>1.0649999999999999</v>
      </c>
      <c r="I151" s="36">
        <v>1</v>
      </c>
      <c r="J151" s="40"/>
      <c r="K151" s="41">
        <v>8303</v>
      </c>
      <c r="L151" s="41"/>
      <c r="M151" s="41"/>
      <c r="N151" s="42"/>
    </row>
    <row r="152" spans="1:14">
      <c r="A152" s="36">
        <v>143</v>
      </c>
      <c r="B152" s="37" t="s">
        <v>919</v>
      </c>
      <c r="C152" s="38">
        <v>430170014</v>
      </c>
      <c r="D152" s="36">
        <v>430</v>
      </c>
      <c r="E152" s="33">
        <v>170</v>
      </c>
      <c r="F152" s="33">
        <v>14</v>
      </c>
      <c r="G152" s="33">
        <v>1</v>
      </c>
      <c r="H152" s="39">
        <v>1.0649999999999999</v>
      </c>
      <c r="I152" s="36">
        <v>1</v>
      </c>
      <c r="J152" s="40"/>
      <c r="K152" s="41">
        <v>9902</v>
      </c>
      <c r="L152" s="41"/>
      <c r="M152" s="41"/>
      <c r="N152" s="42"/>
    </row>
    <row r="153" spans="1:14">
      <c r="A153" s="36">
        <v>144</v>
      </c>
      <c r="B153" s="37" t="s">
        <v>920</v>
      </c>
      <c r="C153" s="38">
        <v>430170017</v>
      </c>
      <c r="D153" s="36">
        <v>430</v>
      </c>
      <c r="E153" s="33">
        <v>170</v>
      </c>
      <c r="F153" s="33">
        <v>17</v>
      </c>
      <c r="G153" s="33">
        <v>1</v>
      </c>
      <c r="H153" s="39">
        <v>1.0649999999999999</v>
      </c>
      <c r="I153" s="36">
        <v>1</v>
      </c>
      <c r="J153" s="40"/>
      <c r="K153" s="41">
        <v>10110</v>
      </c>
      <c r="L153" s="41"/>
      <c r="M153" s="41"/>
      <c r="N153" s="42"/>
    </row>
    <row r="154" spans="1:14">
      <c r="A154" s="36">
        <v>145</v>
      </c>
      <c r="B154" s="37" t="s">
        <v>921</v>
      </c>
      <c r="C154" s="38">
        <v>430170031</v>
      </c>
      <c r="D154" s="36">
        <v>430</v>
      </c>
      <c r="E154" s="33">
        <v>170</v>
      </c>
      <c r="F154" s="33">
        <v>31</v>
      </c>
      <c r="G154" s="33">
        <v>1</v>
      </c>
      <c r="H154" s="39">
        <v>1.0649999999999999</v>
      </c>
      <c r="I154" s="36">
        <v>1</v>
      </c>
      <c r="J154" s="40"/>
      <c r="K154" s="41">
        <v>10110</v>
      </c>
      <c r="L154" s="41"/>
      <c r="M154" s="41"/>
      <c r="N154" s="42"/>
    </row>
    <row r="155" spans="1:14">
      <c r="A155" s="36">
        <v>146</v>
      </c>
      <c r="B155" s="37" t="s">
        <v>922</v>
      </c>
      <c r="C155" s="38">
        <v>430170056</v>
      </c>
      <c r="D155" s="36">
        <v>430</v>
      </c>
      <c r="E155" s="33">
        <v>170</v>
      </c>
      <c r="F155" s="33">
        <v>56</v>
      </c>
      <c r="G155" s="33">
        <v>1</v>
      </c>
      <c r="H155" s="39">
        <v>1.0649999999999999</v>
      </c>
      <c r="I155" s="36">
        <v>1</v>
      </c>
      <c r="J155" s="40"/>
      <c r="K155" s="41">
        <v>10110</v>
      </c>
      <c r="L155" s="41"/>
      <c r="M155" s="41"/>
      <c r="N155" s="42"/>
    </row>
    <row r="156" spans="1:14">
      <c r="A156" s="36">
        <v>147</v>
      </c>
      <c r="B156" s="37" t="s">
        <v>923</v>
      </c>
      <c r="C156" s="38">
        <v>430170064</v>
      </c>
      <c r="D156" s="36">
        <v>430</v>
      </c>
      <c r="E156" s="33">
        <v>170</v>
      </c>
      <c r="F156" s="33">
        <v>64</v>
      </c>
      <c r="G156" s="33">
        <v>1</v>
      </c>
      <c r="H156" s="39">
        <v>1.0649999999999999</v>
      </c>
      <c r="I156" s="36">
        <v>1</v>
      </c>
      <c r="J156" s="40"/>
      <c r="K156" s="41">
        <v>9263</v>
      </c>
      <c r="L156" s="41"/>
      <c r="M156" s="41"/>
      <c r="N156" s="42"/>
    </row>
    <row r="157" spans="1:14">
      <c r="A157" s="36">
        <v>148</v>
      </c>
      <c r="B157" s="37" t="s">
        <v>924</v>
      </c>
      <c r="C157" s="38">
        <v>430170100</v>
      </c>
      <c r="D157" s="36">
        <v>430</v>
      </c>
      <c r="E157" s="33">
        <v>170</v>
      </c>
      <c r="F157" s="33">
        <v>100</v>
      </c>
      <c r="G157" s="33">
        <v>1</v>
      </c>
      <c r="H157" s="39">
        <v>1.0649999999999999</v>
      </c>
      <c r="I157" s="36">
        <v>1</v>
      </c>
      <c r="J157" s="40"/>
      <c r="K157" s="41">
        <v>9855</v>
      </c>
      <c r="L157" s="41"/>
      <c r="M157" s="41"/>
      <c r="N157" s="42"/>
    </row>
    <row r="158" spans="1:14">
      <c r="A158" s="36">
        <v>149</v>
      </c>
      <c r="B158" s="37" t="s">
        <v>925</v>
      </c>
      <c r="C158" s="38">
        <v>430170101</v>
      </c>
      <c r="D158" s="36">
        <v>430</v>
      </c>
      <c r="E158" s="33">
        <v>170</v>
      </c>
      <c r="F158" s="33">
        <v>101</v>
      </c>
      <c r="G158" s="33">
        <v>1</v>
      </c>
      <c r="H158" s="39">
        <v>1.0649999999999999</v>
      </c>
      <c r="I158" s="36">
        <v>1</v>
      </c>
      <c r="J158" s="40"/>
      <c r="K158" s="41">
        <v>8303</v>
      </c>
      <c r="L158" s="41"/>
      <c r="M158" s="41"/>
      <c r="N158" s="42"/>
    </row>
    <row r="159" spans="1:14">
      <c r="A159" s="36">
        <v>150</v>
      </c>
      <c r="B159" s="37" t="s">
        <v>926</v>
      </c>
      <c r="C159" s="38">
        <v>430170110</v>
      </c>
      <c r="D159" s="36">
        <v>430</v>
      </c>
      <c r="E159" s="33">
        <v>170</v>
      </c>
      <c r="F159" s="33">
        <v>110</v>
      </c>
      <c r="G159" s="33">
        <v>1</v>
      </c>
      <c r="H159" s="39">
        <v>1.0649999999999999</v>
      </c>
      <c r="I159" s="36">
        <v>1</v>
      </c>
      <c r="J159" s="40"/>
      <c r="K159" s="41">
        <v>9793</v>
      </c>
      <c r="L159" s="41"/>
      <c r="M159" s="41"/>
      <c r="N159" s="42"/>
    </row>
    <row r="160" spans="1:14">
      <c r="A160" s="36">
        <v>151</v>
      </c>
      <c r="B160" s="37" t="s">
        <v>927</v>
      </c>
      <c r="C160" s="38">
        <v>430170125</v>
      </c>
      <c r="D160" s="36">
        <v>430</v>
      </c>
      <c r="E160" s="33">
        <v>170</v>
      </c>
      <c r="F160" s="33">
        <v>125</v>
      </c>
      <c r="G160" s="33">
        <v>1</v>
      </c>
      <c r="H160" s="39">
        <v>1.0649999999999999</v>
      </c>
      <c r="I160" s="36">
        <v>1</v>
      </c>
      <c r="J160" s="40"/>
      <c r="K160" s="41">
        <v>10110</v>
      </c>
      <c r="L160" s="41"/>
      <c r="M160" s="41"/>
      <c r="N160" s="42"/>
    </row>
    <row r="161" spans="1:14">
      <c r="A161" s="36">
        <v>152</v>
      </c>
      <c r="B161" s="37" t="s">
        <v>928</v>
      </c>
      <c r="C161" s="38">
        <v>430170136</v>
      </c>
      <c r="D161" s="36">
        <v>430</v>
      </c>
      <c r="E161" s="33">
        <v>170</v>
      </c>
      <c r="F161" s="33">
        <v>136</v>
      </c>
      <c r="G161" s="33">
        <v>1</v>
      </c>
      <c r="H161" s="39">
        <v>1.0649999999999999</v>
      </c>
      <c r="I161" s="36">
        <v>1</v>
      </c>
      <c r="J161" s="40"/>
      <c r="K161" s="41">
        <v>10110</v>
      </c>
      <c r="L161" s="41"/>
      <c r="M161" s="41"/>
      <c r="N161" s="42"/>
    </row>
    <row r="162" spans="1:14">
      <c r="A162" s="36">
        <v>153</v>
      </c>
      <c r="B162" s="37" t="s">
        <v>929</v>
      </c>
      <c r="C162" s="38">
        <v>430170138</v>
      </c>
      <c r="D162" s="36">
        <v>430</v>
      </c>
      <c r="E162" s="33">
        <v>170</v>
      </c>
      <c r="F162" s="33">
        <v>138</v>
      </c>
      <c r="G162" s="33">
        <v>1</v>
      </c>
      <c r="H162" s="39">
        <v>1.0649999999999999</v>
      </c>
      <c r="I162" s="36">
        <v>1</v>
      </c>
      <c r="J162" s="40"/>
      <c r="K162" s="41">
        <v>10110</v>
      </c>
      <c r="L162" s="41"/>
      <c r="M162" s="41"/>
      <c r="N162" s="42"/>
    </row>
    <row r="163" spans="1:14">
      <c r="A163" s="36">
        <v>154</v>
      </c>
      <c r="B163" s="37" t="s">
        <v>930</v>
      </c>
      <c r="C163" s="38">
        <v>430170139</v>
      </c>
      <c r="D163" s="36">
        <v>430</v>
      </c>
      <c r="E163" s="33">
        <v>170</v>
      </c>
      <c r="F163" s="33">
        <v>139</v>
      </c>
      <c r="G163" s="33">
        <v>1</v>
      </c>
      <c r="H163" s="39">
        <v>1.0649999999999999</v>
      </c>
      <c r="I163" s="36">
        <v>1</v>
      </c>
      <c r="J163" s="40"/>
      <c r="K163" s="41">
        <v>9723</v>
      </c>
      <c r="L163" s="41"/>
      <c r="M163" s="41"/>
      <c r="N163" s="42"/>
    </row>
    <row r="164" spans="1:14">
      <c r="A164" s="36">
        <v>155</v>
      </c>
      <c r="B164" s="37" t="s">
        <v>931</v>
      </c>
      <c r="C164" s="38">
        <v>430170141</v>
      </c>
      <c r="D164" s="36">
        <v>430</v>
      </c>
      <c r="E164" s="33">
        <v>170</v>
      </c>
      <c r="F164" s="33">
        <v>141</v>
      </c>
      <c r="G164" s="33">
        <v>1</v>
      </c>
      <c r="H164" s="39">
        <v>1.0649999999999999</v>
      </c>
      <c r="I164" s="36">
        <v>2</v>
      </c>
      <c r="J164" s="40"/>
      <c r="K164" s="41">
        <v>9616</v>
      </c>
      <c r="L164" s="41"/>
      <c r="M164" s="41"/>
      <c r="N164" s="42"/>
    </row>
    <row r="165" spans="1:14">
      <c r="A165" s="36">
        <v>156</v>
      </c>
      <c r="B165" s="37" t="s">
        <v>932</v>
      </c>
      <c r="C165" s="38">
        <v>430170153</v>
      </c>
      <c r="D165" s="36">
        <v>430</v>
      </c>
      <c r="E165" s="33">
        <v>170</v>
      </c>
      <c r="F165" s="33">
        <v>153</v>
      </c>
      <c r="G165" s="33">
        <v>1</v>
      </c>
      <c r="H165" s="39">
        <v>1.0649999999999999</v>
      </c>
      <c r="I165" s="36">
        <v>1</v>
      </c>
      <c r="J165" s="40"/>
      <c r="K165" s="41">
        <v>10110</v>
      </c>
      <c r="L165" s="41"/>
      <c r="M165" s="41"/>
      <c r="N165" s="42"/>
    </row>
    <row r="166" spans="1:14">
      <c r="A166" s="36">
        <v>157</v>
      </c>
      <c r="B166" s="37" t="s">
        <v>933</v>
      </c>
      <c r="C166" s="38">
        <v>430170158</v>
      </c>
      <c r="D166" s="36">
        <v>430</v>
      </c>
      <c r="E166" s="33">
        <v>170</v>
      </c>
      <c r="F166" s="33">
        <v>158</v>
      </c>
      <c r="G166" s="33">
        <v>1</v>
      </c>
      <c r="H166" s="39">
        <v>1.0649999999999999</v>
      </c>
      <c r="I166" s="36">
        <v>1</v>
      </c>
      <c r="J166" s="40"/>
      <c r="K166" s="41">
        <v>9387</v>
      </c>
      <c r="L166" s="41"/>
      <c r="M166" s="41"/>
      <c r="N166" s="42"/>
    </row>
    <row r="167" spans="1:14">
      <c r="A167" s="36">
        <v>158</v>
      </c>
      <c r="B167" s="37" t="s">
        <v>934</v>
      </c>
      <c r="C167" s="38">
        <v>430170170</v>
      </c>
      <c r="D167" s="36">
        <v>430</v>
      </c>
      <c r="E167" s="33">
        <v>170</v>
      </c>
      <c r="F167" s="33">
        <v>170</v>
      </c>
      <c r="G167" s="33">
        <v>1</v>
      </c>
      <c r="H167" s="39">
        <v>1.0649999999999999</v>
      </c>
      <c r="I167" s="36">
        <v>2</v>
      </c>
      <c r="J167" s="40"/>
      <c r="K167" s="41">
        <v>9559</v>
      </c>
      <c r="L167" s="41"/>
      <c r="M167" s="41"/>
      <c r="N167" s="42"/>
    </row>
    <row r="168" spans="1:14">
      <c r="A168" s="36">
        <v>159</v>
      </c>
      <c r="B168" s="37" t="s">
        <v>935</v>
      </c>
      <c r="C168" s="38">
        <v>430170174</v>
      </c>
      <c r="D168" s="36">
        <v>430</v>
      </c>
      <c r="E168" s="33">
        <v>170</v>
      </c>
      <c r="F168" s="33">
        <v>174</v>
      </c>
      <c r="G168" s="33">
        <v>1</v>
      </c>
      <c r="H168" s="39">
        <v>1.0649999999999999</v>
      </c>
      <c r="I168" s="36">
        <v>1</v>
      </c>
      <c r="J168" s="40"/>
      <c r="K168" s="41">
        <v>8896</v>
      </c>
      <c r="L168" s="41"/>
      <c r="M168" s="41"/>
      <c r="N168" s="42"/>
    </row>
    <row r="169" spans="1:14">
      <c r="A169" s="36">
        <v>160</v>
      </c>
      <c r="B169" s="37" t="s">
        <v>936</v>
      </c>
      <c r="C169" s="38">
        <v>430170177</v>
      </c>
      <c r="D169" s="36">
        <v>430</v>
      </c>
      <c r="E169" s="33">
        <v>170</v>
      </c>
      <c r="F169" s="33">
        <v>177</v>
      </c>
      <c r="G169" s="33">
        <v>1</v>
      </c>
      <c r="H169" s="39">
        <v>1.0649999999999999</v>
      </c>
      <c r="I169" s="36">
        <v>1</v>
      </c>
      <c r="J169" s="40"/>
      <c r="K169" s="41">
        <v>9387</v>
      </c>
      <c r="L169" s="41"/>
      <c r="M169" s="41"/>
      <c r="N169" s="42"/>
    </row>
    <row r="170" spans="1:14">
      <c r="A170" s="36">
        <v>161</v>
      </c>
      <c r="B170" s="37" t="s">
        <v>937</v>
      </c>
      <c r="C170" s="38">
        <v>430170198</v>
      </c>
      <c r="D170" s="36">
        <v>430</v>
      </c>
      <c r="E170" s="33">
        <v>170</v>
      </c>
      <c r="F170" s="33">
        <v>198</v>
      </c>
      <c r="G170" s="33">
        <v>1</v>
      </c>
      <c r="H170" s="39">
        <v>1.0649999999999999</v>
      </c>
      <c r="I170" s="36">
        <v>1</v>
      </c>
      <c r="J170" s="40"/>
      <c r="K170" s="41">
        <v>9852</v>
      </c>
      <c r="L170" s="41"/>
      <c r="M170" s="41"/>
      <c r="N170" s="42"/>
    </row>
    <row r="171" spans="1:14">
      <c r="A171" s="36">
        <v>162</v>
      </c>
      <c r="B171" s="37" t="s">
        <v>938</v>
      </c>
      <c r="C171" s="38">
        <v>430170207</v>
      </c>
      <c r="D171" s="36">
        <v>430</v>
      </c>
      <c r="E171" s="33">
        <v>170</v>
      </c>
      <c r="F171" s="33">
        <v>207</v>
      </c>
      <c r="G171" s="33">
        <v>1</v>
      </c>
      <c r="H171" s="39">
        <v>1.0649999999999999</v>
      </c>
      <c r="I171" s="36">
        <v>1</v>
      </c>
      <c r="J171" s="40"/>
      <c r="K171" s="41">
        <v>10110</v>
      </c>
      <c r="L171" s="41"/>
      <c r="M171" s="41"/>
      <c r="N171" s="42"/>
    </row>
    <row r="172" spans="1:14">
      <c r="A172" s="36">
        <v>163</v>
      </c>
      <c r="B172" s="37" t="s">
        <v>939</v>
      </c>
      <c r="C172" s="38">
        <v>430170213</v>
      </c>
      <c r="D172" s="36">
        <v>430</v>
      </c>
      <c r="E172" s="33">
        <v>170</v>
      </c>
      <c r="F172" s="33">
        <v>213</v>
      </c>
      <c r="G172" s="33">
        <v>1</v>
      </c>
      <c r="H172" s="39">
        <v>1.0649999999999999</v>
      </c>
      <c r="I172" s="36">
        <v>1</v>
      </c>
      <c r="J172" s="40"/>
      <c r="K172" s="41">
        <v>8303</v>
      </c>
      <c r="L172" s="41"/>
      <c r="M172" s="41"/>
      <c r="N172" s="42"/>
    </row>
    <row r="173" spans="1:14">
      <c r="A173" s="36">
        <v>164</v>
      </c>
      <c r="B173" s="37" t="s">
        <v>940</v>
      </c>
      <c r="C173" s="38">
        <v>430170271</v>
      </c>
      <c r="D173" s="36">
        <v>430</v>
      </c>
      <c r="E173" s="33">
        <v>170</v>
      </c>
      <c r="F173" s="33">
        <v>271</v>
      </c>
      <c r="G173" s="33">
        <v>1</v>
      </c>
      <c r="H173" s="39">
        <v>1.0649999999999999</v>
      </c>
      <c r="I173" s="36">
        <v>1</v>
      </c>
      <c r="J173" s="40"/>
      <c r="K173" s="41">
        <v>9934</v>
      </c>
      <c r="L173" s="41"/>
      <c r="M173" s="41"/>
      <c r="N173" s="42"/>
    </row>
    <row r="174" spans="1:14">
      <c r="A174" s="36">
        <v>165</v>
      </c>
      <c r="B174" s="37" t="s">
        <v>941</v>
      </c>
      <c r="C174" s="38">
        <v>430170304</v>
      </c>
      <c r="D174" s="36">
        <v>430</v>
      </c>
      <c r="E174" s="33">
        <v>170</v>
      </c>
      <c r="F174" s="33">
        <v>304</v>
      </c>
      <c r="G174" s="33">
        <v>1</v>
      </c>
      <c r="H174" s="39">
        <v>1.0649999999999999</v>
      </c>
      <c r="I174" s="36">
        <v>1</v>
      </c>
      <c r="J174" s="40"/>
      <c r="K174" s="41">
        <v>10110</v>
      </c>
      <c r="L174" s="41"/>
      <c r="M174" s="41"/>
      <c r="N174" s="42"/>
    </row>
    <row r="175" spans="1:14">
      <c r="A175" s="36">
        <v>166</v>
      </c>
      <c r="B175" s="37" t="s">
        <v>942</v>
      </c>
      <c r="C175" s="38">
        <v>430170308</v>
      </c>
      <c r="D175" s="36">
        <v>430</v>
      </c>
      <c r="E175" s="33">
        <v>170</v>
      </c>
      <c r="F175" s="33">
        <v>308</v>
      </c>
      <c r="G175" s="33">
        <v>1</v>
      </c>
      <c r="H175" s="39">
        <v>1.0649999999999999</v>
      </c>
      <c r="I175" s="36">
        <v>1</v>
      </c>
      <c r="J175" s="40"/>
      <c r="K175" s="41">
        <v>9508</v>
      </c>
      <c r="L175" s="41"/>
      <c r="M175" s="41"/>
      <c r="N175" s="42"/>
    </row>
    <row r="176" spans="1:14">
      <c r="A176" s="36">
        <v>167</v>
      </c>
      <c r="B176" s="37" t="s">
        <v>943</v>
      </c>
      <c r="C176" s="38">
        <v>430170314</v>
      </c>
      <c r="D176" s="36">
        <v>430</v>
      </c>
      <c r="E176" s="33">
        <v>170</v>
      </c>
      <c r="F176" s="33">
        <v>314</v>
      </c>
      <c r="G176" s="33">
        <v>1</v>
      </c>
      <c r="H176" s="39">
        <v>1.0649999999999999</v>
      </c>
      <c r="I176" s="36">
        <v>1</v>
      </c>
      <c r="J176" s="40"/>
      <c r="K176" s="41">
        <v>9207</v>
      </c>
      <c r="L176" s="41"/>
      <c r="M176" s="41"/>
      <c r="N176" s="42"/>
    </row>
    <row r="177" spans="1:14">
      <c r="A177" s="36">
        <v>168</v>
      </c>
      <c r="B177" s="37" t="s">
        <v>944</v>
      </c>
      <c r="C177" s="38">
        <v>430170317</v>
      </c>
      <c r="D177" s="36">
        <v>430</v>
      </c>
      <c r="E177" s="33">
        <v>170</v>
      </c>
      <c r="F177" s="33">
        <v>317</v>
      </c>
      <c r="G177" s="33">
        <v>1</v>
      </c>
      <c r="H177" s="39">
        <v>1.0649999999999999</v>
      </c>
      <c r="I177" s="36">
        <v>1</v>
      </c>
      <c r="J177" s="40"/>
      <c r="K177" s="41">
        <v>10110</v>
      </c>
      <c r="L177" s="41"/>
      <c r="M177" s="41"/>
      <c r="N177" s="42"/>
    </row>
    <row r="178" spans="1:14">
      <c r="A178" s="36">
        <v>169</v>
      </c>
      <c r="B178" s="37" t="s">
        <v>945</v>
      </c>
      <c r="C178" s="38">
        <v>430170321</v>
      </c>
      <c r="D178" s="36">
        <v>430</v>
      </c>
      <c r="E178" s="33">
        <v>170</v>
      </c>
      <c r="F178" s="33">
        <v>321</v>
      </c>
      <c r="G178" s="33">
        <v>1</v>
      </c>
      <c r="H178" s="39">
        <v>1.0649999999999999</v>
      </c>
      <c r="I178" s="36">
        <v>1</v>
      </c>
      <c r="J178" s="40"/>
      <c r="K178" s="41">
        <v>9387</v>
      </c>
      <c r="L178" s="41"/>
      <c r="M178" s="41"/>
      <c r="N178" s="42"/>
    </row>
    <row r="179" spans="1:14">
      <c r="A179" s="36">
        <v>170</v>
      </c>
      <c r="B179" s="37" t="s">
        <v>946</v>
      </c>
      <c r="C179" s="38">
        <v>430170322</v>
      </c>
      <c r="D179" s="36">
        <v>430</v>
      </c>
      <c r="E179" s="33">
        <v>170</v>
      </c>
      <c r="F179" s="33">
        <v>322</v>
      </c>
      <c r="G179" s="33">
        <v>1</v>
      </c>
      <c r="H179" s="39">
        <v>1.0649999999999999</v>
      </c>
      <c r="I179" s="36">
        <v>1</v>
      </c>
      <c r="J179" s="40"/>
      <c r="K179" s="41">
        <v>9267</v>
      </c>
      <c r="L179" s="41"/>
      <c r="M179" s="41"/>
      <c r="N179" s="42"/>
    </row>
    <row r="180" spans="1:14">
      <c r="A180" s="36">
        <v>171</v>
      </c>
      <c r="B180" s="37" t="s">
        <v>947</v>
      </c>
      <c r="C180" s="38">
        <v>430170326</v>
      </c>
      <c r="D180" s="36">
        <v>430</v>
      </c>
      <c r="E180" s="33">
        <v>170</v>
      </c>
      <c r="F180" s="33">
        <v>326</v>
      </c>
      <c r="G180" s="33">
        <v>1</v>
      </c>
      <c r="H180" s="39">
        <v>1.0649999999999999</v>
      </c>
      <c r="I180" s="36">
        <v>1</v>
      </c>
      <c r="J180" s="40"/>
      <c r="K180" s="41">
        <v>9508</v>
      </c>
      <c r="L180" s="41"/>
      <c r="M180" s="41"/>
      <c r="N180" s="42"/>
    </row>
    <row r="181" spans="1:14">
      <c r="A181" s="36">
        <v>172</v>
      </c>
      <c r="B181" s="37" t="s">
        <v>948</v>
      </c>
      <c r="C181" s="38">
        <v>430170348</v>
      </c>
      <c r="D181" s="36">
        <v>430</v>
      </c>
      <c r="E181" s="33">
        <v>170</v>
      </c>
      <c r="F181" s="33">
        <v>348</v>
      </c>
      <c r="G181" s="33">
        <v>1</v>
      </c>
      <c r="H181" s="39">
        <v>1.0649999999999999</v>
      </c>
      <c r="I181" s="36">
        <v>7</v>
      </c>
      <c r="J181" s="40"/>
      <c r="K181" s="41">
        <v>11009</v>
      </c>
      <c r="L181" s="41"/>
      <c r="M181" s="41"/>
      <c r="N181" s="42"/>
    </row>
    <row r="182" spans="1:14">
      <c r="A182" s="36">
        <v>173</v>
      </c>
      <c r="B182" s="37" t="s">
        <v>949</v>
      </c>
      <c r="C182" s="38">
        <v>430170616</v>
      </c>
      <c r="D182" s="36">
        <v>430</v>
      </c>
      <c r="E182" s="33">
        <v>170</v>
      </c>
      <c r="F182" s="33">
        <v>616</v>
      </c>
      <c r="G182" s="33">
        <v>1</v>
      </c>
      <c r="H182" s="39">
        <v>1.0649999999999999</v>
      </c>
      <c r="I182" s="36">
        <v>1</v>
      </c>
      <c r="J182" s="40"/>
      <c r="K182" s="41">
        <v>10110</v>
      </c>
      <c r="L182" s="41"/>
      <c r="M182" s="41"/>
      <c r="N182" s="42"/>
    </row>
    <row r="183" spans="1:14">
      <c r="A183" s="36">
        <v>174</v>
      </c>
      <c r="B183" s="37" t="s">
        <v>950</v>
      </c>
      <c r="C183" s="38">
        <v>430170620</v>
      </c>
      <c r="D183" s="36">
        <v>430</v>
      </c>
      <c r="E183" s="33">
        <v>170</v>
      </c>
      <c r="F183" s="33">
        <v>620</v>
      </c>
      <c r="G183" s="33">
        <v>1</v>
      </c>
      <c r="H183" s="39">
        <v>1.0649999999999999</v>
      </c>
      <c r="I183" s="36">
        <v>1</v>
      </c>
      <c r="J183" s="40"/>
      <c r="K183" s="41">
        <v>9997</v>
      </c>
      <c r="L183" s="41"/>
      <c r="M183" s="41"/>
      <c r="N183" s="42"/>
    </row>
    <row r="184" spans="1:14">
      <c r="A184" s="36">
        <v>175</v>
      </c>
      <c r="B184" s="37" t="s">
        <v>951</v>
      </c>
      <c r="C184" s="38">
        <v>430170695</v>
      </c>
      <c r="D184" s="36">
        <v>430</v>
      </c>
      <c r="E184" s="33">
        <v>170</v>
      </c>
      <c r="F184" s="33">
        <v>695</v>
      </c>
      <c r="G184" s="33">
        <v>1</v>
      </c>
      <c r="H184" s="39">
        <v>1.0649999999999999</v>
      </c>
      <c r="I184" s="36">
        <v>1</v>
      </c>
      <c r="J184" s="40"/>
      <c r="K184" s="41">
        <v>10110</v>
      </c>
      <c r="L184" s="41"/>
      <c r="M184" s="41"/>
      <c r="N184" s="42"/>
    </row>
    <row r="185" spans="1:14">
      <c r="A185" s="36">
        <v>176</v>
      </c>
      <c r="B185" s="37" t="s">
        <v>952</v>
      </c>
      <c r="C185" s="38">
        <v>430170710</v>
      </c>
      <c r="D185" s="36">
        <v>430</v>
      </c>
      <c r="E185" s="33">
        <v>170</v>
      </c>
      <c r="F185" s="33">
        <v>710</v>
      </c>
      <c r="G185" s="33">
        <v>1</v>
      </c>
      <c r="H185" s="39">
        <v>1.0649999999999999</v>
      </c>
      <c r="I185" s="36">
        <v>2</v>
      </c>
      <c r="J185" s="40"/>
      <c r="K185" s="41">
        <v>10153</v>
      </c>
      <c r="L185" s="41"/>
      <c r="M185" s="41"/>
      <c r="N185" s="42"/>
    </row>
    <row r="186" spans="1:14">
      <c r="A186" s="36">
        <v>177</v>
      </c>
      <c r="B186" s="37" t="s">
        <v>953</v>
      </c>
      <c r="C186" s="38">
        <v>430170725</v>
      </c>
      <c r="D186" s="36">
        <v>430</v>
      </c>
      <c r="E186" s="33">
        <v>170</v>
      </c>
      <c r="F186" s="33">
        <v>725</v>
      </c>
      <c r="G186" s="33">
        <v>1</v>
      </c>
      <c r="H186" s="39">
        <v>1.0649999999999999</v>
      </c>
      <c r="I186" s="36">
        <v>1</v>
      </c>
      <c r="J186" s="40"/>
      <c r="K186" s="41">
        <v>10110</v>
      </c>
      <c r="L186" s="41"/>
      <c r="M186" s="41"/>
      <c r="N186" s="42"/>
    </row>
    <row r="187" spans="1:14">
      <c r="A187" s="36">
        <v>178</v>
      </c>
      <c r="B187" s="37" t="s">
        <v>954</v>
      </c>
      <c r="C187" s="38">
        <v>430170730</v>
      </c>
      <c r="D187" s="36">
        <v>430</v>
      </c>
      <c r="E187" s="33">
        <v>170</v>
      </c>
      <c r="F187" s="33">
        <v>730</v>
      </c>
      <c r="G187" s="33">
        <v>1</v>
      </c>
      <c r="H187" s="39">
        <v>1.0649999999999999</v>
      </c>
      <c r="I187" s="36">
        <v>1</v>
      </c>
      <c r="J187" s="40"/>
      <c r="K187" s="41">
        <v>10110</v>
      </c>
      <c r="L187" s="41"/>
      <c r="M187" s="41"/>
      <c r="N187" s="42"/>
    </row>
    <row r="188" spans="1:14">
      <c r="A188" s="36">
        <v>179</v>
      </c>
      <c r="B188" s="37" t="s">
        <v>955</v>
      </c>
      <c r="C188" s="38">
        <v>430170735</v>
      </c>
      <c r="D188" s="36">
        <v>430</v>
      </c>
      <c r="E188" s="33">
        <v>170</v>
      </c>
      <c r="F188" s="33">
        <v>735</v>
      </c>
      <c r="G188" s="33">
        <v>1</v>
      </c>
      <c r="H188" s="39">
        <v>1.0649999999999999</v>
      </c>
      <c r="I188" s="36">
        <v>1</v>
      </c>
      <c r="J188" s="40"/>
      <c r="K188" s="41">
        <v>9508</v>
      </c>
      <c r="L188" s="41"/>
      <c r="M188" s="41"/>
      <c r="N188" s="42"/>
    </row>
    <row r="189" spans="1:14">
      <c r="A189" s="36">
        <v>180</v>
      </c>
      <c r="B189" s="37" t="s">
        <v>956</v>
      </c>
      <c r="C189" s="38">
        <v>430170775</v>
      </c>
      <c r="D189" s="36">
        <v>430</v>
      </c>
      <c r="E189" s="33">
        <v>170</v>
      </c>
      <c r="F189" s="33">
        <v>775</v>
      </c>
      <c r="G189" s="33">
        <v>1</v>
      </c>
      <c r="H189" s="39">
        <v>1.0649999999999999</v>
      </c>
      <c r="I189" s="36">
        <v>1</v>
      </c>
      <c r="J189" s="40"/>
      <c r="K189" s="41">
        <v>10110</v>
      </c>
      <c r="L189" s="41"/>
      <c r="M189" s="41"/>
      <c r="N189" s="42"/>
    </row>
    <row r="190" spans="1:14">
      <c r="A190" s="36">
        <v>181</v>
      </c>
      <c r="B190" s="37" t="s">
        <v>957</v>
      </c>
      <c r="C190" s="38">
        <v>431149128</v>
      </c>
      <c r="D190" s="36">
        <v>431</v>
      </c>
      <c r="E190" s="33">
        <v>149</v>
      </c>
      <c r="F190" s="33">
        <v>128</v>
      </c>
      <c r="G190" s="33">
        <v>1</v>
      </c>
      <c r="H190" s="39">
        <v>1</v>
      </c>
      <c r="I190" s="36">
        <v>1</v>
      </c>
      <c r="J190" s="40"/>
      <c r="K190" s="41">
        <v>8254</v>
      </c>
      <c r="L190" s="41"/>
      <c r="M190" s="41"/>
      <c r="N190" s="42"/>
    </row>
    <row r="191" spans="1:14">
      <c r="A191" s="36">
        <v>182</v>
      </c>
      <c r="B191" s="37" t="s">
        <v>958</v>
      </c>
      <c r="C191" s="38">
        <v>431149149</v>
      </c>
      <c r="D191" s="36">
        <v>431</v>
      </c>
      <c r="E191" s="33">
        <v>149</v>
      </c>
      <c r="F191" s="33">
        <v>149</v>
      </c>
      <c r="G191" s="33">
        <v>1</v>
      </c>
      <c r="H191" s="39">
        <v>1</v>
      </c>
      <c r="I191" s="36">
        <v>10</v>
      </c>
      <c r="J191" s="40"/>
      <c r="K191" s="41">
        <v>11593</v>
      </c>
      <c r="L191" s="41"/>
      <c r="M191" s="41"/>
      <c r="N191" s="42"/>
    </row>
    <row r="192" spans="1:14">
      <c r="A192" s="36">
        <v>183</v>
      </c>
      <c r="B192" s="37" t="s">
        <v>959</v>
      </c>
      <c r="C192" s="38">
        <v>431149181</v>
      </c>
      <c r="D192" s="36">
        <v>431</v>
      </c>
      <c r="E192" s="33">
        <v>149</v>
      </c>
      <c r="F192" s="33">
        <v>181</v>
      </c>
      <c r="G192" s="33">
        <v>1</v>
      </c>
      <c r="H192" s="39">
        <v>1</v>
      </c>
      <c r="I192" s="36">
        <v>7</v>
      </c>
      <c r="J192" s="40"/>
      <c r="K192" s="41">
        <v>9005</v>
      </c>
      <c r="L192" s="41"/>
      <c r="M192" s="41"/>
      <c r="N192" s="42"/>
    </row>
    <row r="193" spans="1:14">
      <c r="A193" s="36">
        <v>184</v>
      </c>
      <c r="B193" s="37" t="s">
        <v>960</v>
      </c>
      <c r="C193" s="38">
        <v>432712020</v>
      </c>
      <c r="D193" s="36">
        <v>432</v>
      </c>
      <c r="E193" s="33">
        <v>712</v>
      </c>
      <c r="F193" s="33">
        <v>20</v>
      </c>
      <c r="G193" s="33">
        <v>1</v>
      </c>
      <c r="H193" s="39">
        <v>1</v>
      </c>
      <c r="I193" s="36">
        <v>2</v>
      </c>
      <c r="J193" s="40"/>
      <c r="K193" s="41">
        <v>8299</v>
      </c>
      <c r="L193" s="41"/>
      <c r="M193" s="41"/>
      <c r="N193" s="42"/>
    </row>
    <row r="194" spans="1:14">
      <c r="A194" s="36">
        <v>185</v>
      </c>
      <c r="B194" s="37" t="s">
        <v>961</v>
      </c>
      <c r="C194" s="38">
        <v>432712172</v>
      </c>
      <c r="D194" s="36">
        <v>432</v>
      </c>
      <c r="E194" s="33">
        <v>712</v>
      </c>
      <c r="F194" s="33">
        <v>172</v>
      </c>
      <c r="G194" s="33">
        <v>1</v>
      </c>
      <c r="H194" s="39">
        <v>1</v>
      </c>
      <c r="I194" s="36">
        <v>1</v>
      </c>
      <c r="J194" s="40"/>
      <c r="K194" s="41">
        <v>7875</v>
      </c>
      <c r="L194" s="41"/>
      <c r="M194" s="41"/>
      <c r="N194" s="42"/>
    </row>
    <row r="195" spans="1:14">
      <c r="A195" s="36">
        <v>186</v>
      </c>
      <c r="B195" s="37" t="s">
        <v>962</v>
      </c>
      <c r="C195" s="38">
        <v>432712261</v>
      </c>
      <c r="D195" s="36">
        <v>432</v>
      </c>
      <c r="E195" s="33">
        <v>712</v>
      </c>
      <c r="F195" s="33">
        <v>261</v>
      </c>
      <c r="G195" s="33">
        <v>1</v>
      </c>
      <c r="H195" s="39">
        <v>1</v>
      </c>
      <c r="I195" s="36">
        <v>4</v>
      </c>
      <c r="J195" s="40"/>
      <c r="K195" s="41">
        <v>8524</v>
      </c>
      <c r="L195" s="41"/>
      <c r="M195" s="41"/>
      <c r="N195" s="42"/>
    </row>
    <row r="196" spans="1:14">
      <c r="A196" s="36">
        <v>187</v>
      </c>
      <c r="B196" s="37" t="s">
        <v>963</v>
      </c>
      <c r="C196" s="38">
        <v>432712300</v>
      </c>
      <c r="D196" s="36">
        <v>432</v>
      </c>
      <c r="E196" s="33">
        <v>712</v>
      </c>
      <c r="F196" s="33">
        <v>300</v>
      </c>
      <c r="G196" s="33">
        <v>1</v>
      </c>
      <c r="H196" s="39">
        <v>1</v>
      </c>
      <c r="I196" s="36">
        <v>10</v>
      </c>
      <c r="J196" s="40"/>
      <c r="K196" s="41">
        <v>9942</v>
      </c>
      <c r="L196" s="41"/>
      <c r="M196" s="41"/>
      <c r="N196" s="42"/>
    </row>
    <row r="197" spans="1:14">
      <c r="A197" s="36">
        <v>188</v>
      </c>
      <c r="B197" s="37" t="s">
        <v>964</v>
      </c>
      <c r="C197" s="38">
        <v>432712645</v>
      </c>
      <c r="D197" s="36">
        <v>432</v>
      </c>
      <c r="E197" s="33">
        <v>712</v>
      </c>
      <c r="F197" s="33">
        <v>645</v>
      </c>
      <c r="G197" s="33">
        <v>1</v>
      </c>
      <c r="H197" s="39">
        <v>1</v>
      </c>
      <c r="I197" s="36">
        <v>7</v>
      </c>
      <c r="J197" s="40"/>
      <c r="K197" s="41">
        <v>9011</v>
      </c>
      <c r="L197" s="41"/>
      <c r="M197" s="41"/>
      <c r="N197" s="42"/>
    </row>
    <row r="198" spans="1:14">
      <c r="A198" s="36">
        <v>189</v>
      </c>
      <c r="B198" s="37" t="s">
        <v>965</v>
      </c>
      <c r="C198" s="38">
        <v>432712660</v>
      </c>
      <c r="D198" s="36">
        <v>432</v>
      </c>
      <c r="E198" s="33">
        <v>712</v>
      </c>
      <c r="F198" s="33">
        <v>660</v>
      </c>
      <c r="G198" s="33">
        <v>1</v>
      </c>
      <c r="H198" s="39">
        <v>1</v>
      </c>
      <c r="I198" s="36">
        <v>3</v>
      </c>
      <c r="J198" s="40"/>
      <c r="K198" s="41">
        <v>8514</v>
      </c>
      <c r="L198" s="41"/>
      <c r="M198" s="41"/>
      <c r="N198" s="42"/>
    </row>
    <row r="199" spans="1:14">
      <c r="A199" s="36">
        <v>190</v>
      </c>
      <c r="B199" s="37" t="s">
        <v>966</v>
      </c>
      <c r="C199" s="38">
        <v>432712712</v>
      </c>
      <c r="D199" s="36">
        <v>432</v>
      </c>
      <c r="E199" s="33">
        <v>712</v>
      </c>
      <c r="F199" s="33">
        <v>712</v>
      </c>
      <c r="G199" s="33">
        <v>1</v>
      </c>
      <c r="H199" s="39">
        <v>1</v>
      </c>
      <c r="I199" s="36">
        <v>6</v>
      </c>
      <c r="J199" s="40"/>
      <c r="K199" s="41">
        <v>8984</v>
      </c>
      <c r="L199" s="41"/>
      <c r="M199" s="41"/>
      <c r="N199" s="42"/>
    </row>
    <row r="200" spans="1:14">
      <c r="A200" s="36">
        <v>191</v>
      </c>
      <c r="B200" s="37" t="s">
        <v>967</v>
      </c>
      <c r="C200" s="38">
        <v>435301009</v>
      </c>
      <c r="D200" s="36">
        <v>435</v>
      </c>
      <c r="E200" s="33">
        <v>301</v>
      </c>
      <c r="F200" s="33">
        <v>9</v>
      </c>
      <c r="G200" s="33">
        <v>1</v>
      </c>
      <c r="H200" s="39">
        <v>1</v>
      </c>
      <c r="I200" s="36">
        <v>1</v>
      </c>
      <c r="J200" s="40"/>
      <c r="K200" s="41">
        <v>9585</v>
      </c>
      <c r="L200" s="41"/>
      <c r="M200" s="41"/>
      <c r="N200" s="42"/>
    </row>
    <row r="201" spans="1:14">
      <c r="A201" s="36">
        <v>192</v>
      </c>
      <c r="B201" s="37" t="s">
        <v>968</v>
      </c>
      <c r="C201" s="38">
        <v>435301031</v>
      </c>
      <c r="D201" s="36">
        <v>435</v>
      </c>
      <c r="E201" s="33">
        <v>301</v>
      </c>
      <c r="F201" s="33">
        <v>31</v>
      </c>
      <c r="G201" s="33">
        <v>1</v>
      </c>
      <c r="H201" s="39">
        <v>1</v>
      </c>
      <c r="I201" s="36">
        <v>2</v>
      </c>
      <c r="J201" s="40"/>
      <c r="K201" s="41">
        <v>9145</v>
      </c>
      <c r="L201" s="41"/>
      <c r="M201" s="41"/>
      <c r="N201" s="42"/>
    </row>
    <row r="202" spans="1:14">
      <c r="A202" s="36">
        <v>193</v>
      </c>
      <c r="B202" s="37" t="s">
        <v>969</v>
      </c>
      <c r="C202" s="38">
        <v>435301056</v>
      </c>
      <c r="D202" s="36">
        <v>435</v>
      </c>
      <c r="E202" s="33">
        <v>301</v>
      </c>
      <c r="F202" s="33">
        <v>56</v>
      </c>
      <c r="G202" s="33">
        <v>1</v>
      </c>
      <c r="H202" s="39">
        <v>1</v>
      </c>
      <c r="I202" s="36">
        <v>1</v>
      </c>
      <c r="J202" s="40"/>
      <c r="K202" s="41">
        <v>8978</v>
      </c>
      <c r="L202" s="41"/>
      <c r="M202" s="41"/>
      <c r="N202" s="42"/>
    </row>
    <row r="203" spans="1:14">
      <c r="A203" s="36">
        <v>194</v>
      </c>
      <c r="B203" s="37" t="s">
        <v>970</v>
      </c>
      <c r="C203" s="38">
        <v>435301079</v>
      </c>
      <c r="D203" s="36">
        <v>435</v>
      </c>
      <c r="E203" s="33">
        <v>301</v>
      </c>
      <c r="F203" s="33">
        <v>79</v>
      </c>
      <c r="G203" s="33">
        <v>1</v>
      </c>
      <c r="H203" s="39">
        <v>1</v>
      </c>
      <c r="I203" s="36">
        <v>2</v>
      </c>
      <c r="J203" s="40"/>
      <c r="K203" s="41">
        <v>9061</v>
      </c>
      <c r="L203" s="41"/>
      <c r="M203" s="41"/>
      <c r="N203" s="42"/>
    </row>
    <row r="204" spans="1:14">
      <c r="A204" s="36">
        <v>195</v>
      </c>
      <c r="B204" s="37" t="s">
        <v>971</v>
      </c>
      <c r="C204" s="38">
        <v>435301125</v>
      </c>
      <c r="D204" s="36">
        <v>435</v>
      </c>
      <c r="E204" s="33">
        <v>301</v>
      </c>
      <c r="F204" s="33">
        <v>125</v>
      </c>
      <c r="G204" s="33">
        <v>1</v>
      </c>
      <c r="H204" s="39">
        <v>1</v>
      </c>
      <c r="I204" s="36">
        <v>1</v>
      </c>
      <c r="J204" s="40"/>
      <c r="K204" s="41">
        <v>9585</v>
      </c>
      <c r="L204" s="41"/>
      <c r="M204" s="41"/>
      <c r="N204" s="42"/>
    </row>
    <row r="205" spans="1:14">
      <c r="A205" s="36">
        <v>196</v>
      </c>
      <c r="B205" s="37" t="s">
        <v>972</v>
      </c>
      <c r="C205" s="38">
        <v>435301149</v>
      </c>
      <c r="D205" s="36">
        <v>435</v>
      </c>
      <c r="E205" s="33">
        <v>301</v>
      </c>
      <c r="F205" s="33">
        <v>149</v>
      </c>
      <c r="G205" s="33">
        <v>1</v>
      </c>
      <c r="H205" s="39">
        <v>1</v>
      </c>
      <c r="I205" s="36">
        <v>1</v>
      </c>
      <c r="J205" s="40"/>
      <c r="K205" s="41">
        <v>9585</v>
      </c>
      <c r="L205" s="41"/>
      <c r="M205" s="41"/>
      <c r="N205" s="42"/>
    </row>
    <row r="206" spans="1:14">
      <c r="A206" s="36">
        <v>197</v>
      </c>
      <c r="B206" s="37" t="s">
        <v>973</v>
      </c>
      <c r="C206" s="38">
        <v>435301155</v>
      </c>
      <c r="D206" s="36">
        <v>435</v>
      </c>
      <c r="E206" s="33">
        <v>301</v>
      </c>
      <c r="F206" s="33">
        <v>155</v>
      </c>
      <c r="G206" s="33">
        <v>1</v>
      </c>
      <c r="H206" s="39">
        <v>1</v>
      </c>
      <c r="I206" s="36">
        <v>1</v>
      </c>
      <c r="J206" s="40"/>
      <c r="K206" s="41">
        <v>7875</v>
      </c>
      <c r="L206" s="41"/>
      <c r="M206" s="41"/>
      <c r="N206" s="42"/>
    </row>
    <row r="207" spans="1:14">
      <c r="A207" s="36">
        <v>198</v>
      </c>
      <c r="B207" s="37" t="s">
        <v>974</v>
      </c>
      <c r="C207" s="38">
        <v>435301160</v>
      </c>
      <c r="D207" s="36">
        <v>435</v>
      </c>
      <c r="E207" s="33">
        <v>301</v>
      </c>
      <c r="F207" s="33">
        <v>160</v>
      </c>
      <c r="G207" s="33">
        <v>1</v>
      </c>
      <c r="H207" s="39">
        <v>1</v>
      </c>
      <c r="I207" s="36">
        <v>5</v>
      </c>
      <c r="J207" s="40"/>
      <c r="K207" s="41">
        <v>9659</v>
      </c>
      <c r="L207" s="41"/>
      <c r="M207" s="41"/>
      <c r="N207" s="42"/>
    </row>
    <row r="208" spans="1:14">
      <c r="A208" s="36">
        <v>199</v>
      </c>
      <c r="B208" s="37" t="s">
        <v>975</v>
      </c>
      <c r="C208" s="38">
        <v>435301181</v>
      </c>
      <c r="D208" s="36">
        <v>435</v>
      </c>
      <c r="E208" s="33">
        <v>301</v>
      </c>
      <c r="F208" s="33">
        <v>181</v>
      </c>
      <c r="G208" s="33">
        <v>1</v>
      </c>
      <c r="H208" s="39">
        <v>1</v>
      </c>
      <c r="I208" s="36">
        <v>1</v>
      </c>
      <c r="J208" s="40"/>
      <c r="K208" s="41">
        <v>9585</v>
      </c>
      <c r="L208" s="41"/>
      <c r="M208" s="41"/>
      <c r="N208" s="42"/>
    </row>
    <row r="209" spans="1:14">
      <c r="A209" s="36">
        <v>200</v>
      </c>
      <c r="B209" s="37" t="s">
        <v>976</v>
      </c>
      <c r="C209" s="38">
        <v>435301284</v>
      </c>
      <c r="D209" s="36">
        <v>435</v>
      </c>
      <c r="E209" s="33">
        <v>301</v>
      </c>
      <c r="F209" s="33">
        <v>284</v>
      </c>
      <c r="G209" s="33">
        <v>1</v>
      </c>
      <c r="H209" s="39">
        <v>1</v>
      </c>
      <c r="I209" s="36">
        <v>1</v>
      </c>
      <c r="J209" s="40"/>
      <c r="K209" s="41">
        <v>7875</v>
      </c>
      <c r="L209" s="41"/>
      <c r="M209" s="41"/>
      <c r="N209" s="42"/>
    </row>
    <row r="210" spans="1:14">
      <c r="A210" s="36">
        <v>201</v>
      </c>
      <c r="B210" s="37" t="s">
        <v>977</v>
      </c>
      <c r="C210" s="38">
        <v>435301295</v>
      </c>
      <c r="D210" s="36">
        <v>435</v>
      </c>
      <c r="E210" s="33">
        <v>301</v>
      </c>
      <c r="F210" s="33">
        <v>295</v>
      </c>
      <c r="G210" s="33">
        <v>1</v>
      </c>
      <c r="H210" s="39">
        <v>1</v>
      </c>
      <c r="I210" s="36">
        <v>1</v>
      </c>
      <c r="J210" s="40"/>
      <c r="K210" s="41">
        <v>8852</v>
      </c>
      <c r="L210" s="41"/>
      <c r="M210" s="41"/>
      <c r="N210" s="42"/>
    </row>
    <row r="211" spans="1:14">
      <c r="A211" s="36">
        <v>202</v>
      </c>
      <c r="B211" s="37" t="s">
        <v>978</v>
      </c>
      <c r="C211" s="38">
        <v>435301301</v>
      </c>
      <c r="D211" s="36">
        <v>435</v>
      </c>
      <c r="E211" s="33">
        <v>301</v>
      </c>
      <c r="F211" s="33">
        <v>301</v>
      </c>
      <c r="G211" s="33">
        <v>1</v>
      </c>
      <c r="H211" s="39">
        <v>1</v>
      </c>
      <c r="I211" s="36">
        <v>4</v>
      </c>
      <c r="J211" s="40"/>
      <c r="K211" s="41">
        <v>9638</v>
      </c>
      <c r="L211" s="41"/>
      <c r="M211" s="41"/>
      <c r="N211" s="42"/>
    </row>
    <row r="212" spans="1:14">
      <c r="A212" s="36">
        <v>203</v>
      </c>
      <c r="B212" s="37" t="s">
        <v>979</v>
      </c>
      <c r="C212" s="38">
        <v>435301326</v>
      </c>
      <c r="D212" s="36">
        <v>435</v>
      </c>
      <c r="E212" s="33">
        <v>301</v>
      </c>
      <c r="F212" s="33">
        <v>326</v>
      </c>
      <c r="G212" s="33">
        <v>1</v>
      </c>
      <c r="H212" s="39">
        <v>1</v>
      </c>
      <c r="I212" s="36">
        <v>5</v>
      </c>
      <c r="J212" s="40"/>
      <c r="K212" s="41">
        <v>10159</v>
      </c>
      <c r="L212" s="41"/>
      <c r="M212" s="41"/>
      <c r="N212" s="42"/>
    </row>
    <row r="213" spans="1:14">
      <c r="A213" s="36">
        <v>204</v>
      </c>
      <c r="B213" s="37" t="s">
        <v>980</v>
      </c>
      <c r="C213" s="38">
        <v>435301342</v>
      </c>
      <c r="D213" s="36">
        <v>435</v>
      </c>
      <c r="E213" s="33">
        <v>301</v>
      </c>
      <c r="F213" s="33">
        <v>342</v>
      </c>
      <c r="G213" s="33">
        <v>1</v>
      </c>
      <c r="H213" s="39">
        <v>1</v>
      </c>
      <c r="I213" s="36">
        <v>1</v>
      </c>
      <c r="J213" s="40"/>
      <c r="K213" s="41">
        <v>9585</v>
      </c>
      <c r="L213" s="41"/>
      <c r="M213" s="41"/>
      <c r="N213" s="42"/>
    </row>
    <row r="214" spans="1:14">
      <c r="A214" s="36">
        <v>205</v>
      </c>
      <c r="B214" s="37" t="s">
        <v>981</v>
      </c>
      <c r="C214" s="38">
        <v>435301600</v>
      </c>
      <c r="D214" s="36">
        <v>435</v>
      </c>
      <c r="E214" s="33">
        <v>301</v>
      </c>
      <c r="F214" s="33">
        <v>600</v>
      </c>
      <c r="G214" s="33">
        <v>1</v>
      </c>
      <c r="H214" s="39">
        <v>1</v>
      </c>
      <c r="I214" s="36">
        <v>1</v>
      </c>
      <c r="J214" s="40"/>
      <c r="K214" s="41">
        <v>8730</v>
      </c>
      <c r="L214" s="41"/>
      <c r="M214" s="41"/>
      <c r="N214" s="42"/>
    </row>
    <row r="215" spans="1:14">
      <c r="A215" s="36">
        <v>206</v>
      </c>
      <c r="B215" s="37" t="s">
        <v>982</v>
      </c>
      <c r="C215" s="38">
        <v>435301673</v>
      </c>
      <c r="D215" s="36">
        <v>435</v>
      </c>
      <c r="E215" s="33">
        <v>301</v>
      </c>
      <c r="F215" s="33">
        <v>673</v>
      </c>
      <c r="G215" s="33">
        <v>1</v>
      </c>
      <c r="H215" s="39">
        <v>1</v>
      </c>
      <c r="I215" s="36">
        <v>2</v>
      </c>
      <c r="J215" s="40"/>
      <c r="K215" s="41">
        <v>9140</v>
      </c>
      <c r="L215" s="41"/>
      <c r="M215" s="41"/>
      <c r="N215" s="42"/>
    </row>
    <row r="216" spans="1:14">
      <c r="A216" s="36">
        <v>207</v>
      </c>
      <c r="B216" s="37" t="s">
        <v>983</v>
      </c>
      <c r="C216" s="38">
        <v>435301735</v>
      </c>
      <c r="D216" s="36">
        <v>435</v>
      </c>
      <c r="E216" s="33">
        <v>301</v>
      </c>
      <c r="F216" s="33">
        <v>735</v>
      </c>
      <c r="G216" s="33">
        <v>1</v>
      </c>
      <c r="H216" s="39">
        <v>1</v>
      </c>
      <c r="I216" s="36">
        <v>1</v>
      </c>
      <c r="J216" s="40"/>
      <c r="K216" s="41">
        <v>9585</v>
      </c>
      <c r="L216" s="41"/>
      <c r="M216" s="41"/>
      <c r="N216" s="42"/>
    </row>
    <row r="217" spans="1:14">
      <c r="A217" s="36">
        <v>208</v>
      </c>
      <c r="B217" s="37" t="s">
        <v>984</v>
      </c>
      <c r="C217" s="38">
        <v>436049001</v>
      </c>
      <c r="D217" s="36">
        <v>436</v>
      </c>
      <c r="E217" s="33">
        <v>49</v>
      </c>
      <c r="F217" s="33">
        <v>1</v>
      </c>
      <c r="G217" s="33">
        <v>1</v>
      </c>
      <c r="H217" s="39">
        <v>1.093</v>
      </c>
      <c r="I217" s="36">
        <v>1</v>
      </c>
      <c r="J217" s="40"/>
      <c r="K217" s="41">
        <v>9412</v>
      </c>
      <c r="L217" s="41"/>
      <c r="M217" s="41"/>
      <c r="N217" s="42"/>
    </row>
    <row r="218" spans="1:14">
      <c r="A218" s="36">
        <v>209</v>
      </c>
      <c r="B218" s="37" t="s">
        <v>985</v>
      </c>
      <c r="C218" s="38">
        <v>436049010</v>
      </c>
      <c r="D218" s="36">
        <v>436</v>
      </c>
      <c r="E218" s="33">
        <v>49</v>
      </c>
      <c r="F218" s="33">
        <v>10</v>
      </c>
      <c r="G218" s="33">
        <v>1</v>
      </c>
      <c r="H218" s="39">
        <v>1.093</v>
      </c>
      <c r="I218" s="36">
        <v>6</v>
      </c>
      <c r="J218" s="40"/>
      <c r="K218" s="41">
        <v>10029</v>
      </c>
      <c r="L218" s="41"/>
      <c r="M218" s="41"/>
      <c r="N218" s="42"/>
    </row>
    <row r="219" spans="1:14">
      <c r="A219" s="36">
        <v>210</v>
      </c>
      <c r="B219" s="37" t="s">
        <v>986</v>
      </c>
      <c r="C219" s="38">
        <v>436049035</v>
      </c>
      <c r="D219" s="36">
        <v>436</v>
      </c>
      <c r="E219" s="33">
        <v>49</v>
      </c>
      <c r="F219" s="33">
        <v>35</v>
      </c>
      <c r="G219" s="33">
        <v>1</v>
      </c>
      <c r="H219" s="39">
        <v>1.093</v>
      </c>
      <c r="I219" s="36">
        <v>9</v>
      </c>
      <c r="J219" s="40"/>
      <c r="K219" s="41">
        <v>11843</v>
      </c>
      <c r="L219" s="41"/>
      <c r="M219" s="41"/>
      <c r="N219" s="42"/>
    </row>
    <row r="220" spans="1:14">
      <c r="A220" s="36">
        <v>211</v>
      </c>
      <c r="B220" s="37" t="s">
        <v>987</v>
      </c>
      <c r="C220" s="38">
        <v>436049044</v>
      </c>
      <c r="D220" s="36">
        <v>436</v>
      </c>
      <c r="E220" s="33">
        <v>49</v>
      </c>
      <c r="F220" s="33">
        <v>44</v>
      </c>
      <c r="G220" s="33">
        <v>1</v>
      </c>
      <c r="H220" s="39">
        <v>1.093</v>
      </c>
      <c r="I220" s="36">
        <v>1</v>
      </c>
      <c r="J220" s="40"/>
      <c r="K220" s="41">
        <v>10336</v>
      </c>
      <c r="L220" s="41"/>
      <c r="M220" s="41"/>
      <c r="N220" s="42"/>
    </row>
    <row r="221" spans="1:14">
      <c r="A221" s="36">
        <v>212</v>
      </c>
      <c r="B221" s="37" t="s">
        <v>988</v>
      </c>
      <c r="C221" s="38">
        <v>436049046</v>
      </c>
      <c r="D221" s="36">
        <v>436</v>
      </c>
      <c r="E221" s="33">
        <v>49</v>
      </c>
      <c r="F221" s="33">
        <v>46</v>
      </c>
      <c r="G221" s="33">
        <v>1</v>
      </c>
      <c r="H221" s="39">
        <v>1.093</v>
      </c>
      <c r="I221" s="36">
        <v>1</v>
      </c>
      <c r="J221" s="40"/>
      <c r="K221" s="41">
        <v>8488</v>
      </c>
      <c r="L221" s="41"/>
      <c r="M221" s="41"/>
      <c r="N221" s="42"/>
    </row>
    <row r="222" spans="1:14">
      <c r="A222" s="36">
        <v>213</v>
      </c>
      <c r="B222" s="37" t="s">
        <v>989</v>
      </c>
      <c r="C222" s="38">
        <v>436049049</v>
      </c>
      <c r="D222" s="36">
        <v>436</v>
      </c>
      <c r="E222" s="33">
        <v>49</v>
      </c>
      <c r="F222" s="33">
        <v>49</v>
      </c>
      <c r="G222" s="33">
        <v>1</v>
      </c>
      <c r="H222" s="39">
        <v>1.093</v>
      </c>
      <c r="I222" s="36">
        <v>10</v>
      </c>
      <c r="J222" s="40"/>
      <c r="K222" s="41">
        <v>11814</v>
      </c>
      <c r="L222" s="41"/>
      <c r="M222" s="41"/>
      <c r="N222" s="42"/>
    </row>
    <row r="223" spans="1:14">
      <c r="A223" s="36">
        <v>214</v>
      </c>
      <c r="B223" s="37" t="s">
        <v>990</v>
      </c>
      <c r="C223" s="38">
        <v>436049057</v>
      </c>
      <c r="D223" s="36">
        <v>436</v>
      </c>
      <c r="E223" s="33">
        <v>49</v>
      </c>
      <c r="F223" s="33">
        <v>57</v>
      </c>
      <c r="G223" s="33">
        <v>1</v>
      </c>
      <c r="H223" s="39">
        <v>1.093</v>
      </c>
      <c r="I223" s="36">
        <v>8</v>
      </c>
      <c r="J223" s="40"/>
      <c r="K223" s="41">
        <v>11755</v>
      </c>
      <c r="L223" s="41"/>
      <c r="M223" s="41"/>
      <c r="N223" s="42"/>
    </row>
    <row r="224" spans="1:14">
      <c r="A224" s="36">
        <v>215</v>
      </c>
      <c r="B224" s="37" t="s">
        <v>991</v>
      </c>
      <c r="C224" s="38">
        <v>436049093</v>
      </c>
      <c r="D224" s="36">
        <v>436</v>
      </c>
      <c r="E224" s="33">
        <v>49</v>
      </c>
      <c r="F224" s="33">
        <v>93</v>
      </c>
      <c r="G224" s="33">
        <v>1</v>
      </c>
      <c r="H224" s="39">
        <v>1.093</v>
      </c>
      <c r="I224" s="36">
        <v>8</v>
      </c>
      <c r="J224" s="40"/>
      <c r="K224" s="41">
        <v>10263</v>
      </c>
      <c r="L224" s="41"/>
      <c r="M224" s="41"/>
      <c r="N224" s="42"/>
    </row>
    <row r="225" spans="1:14">
      <c r="A225" s="36">
        <v>216</v>
      </c>
      <c r="B225" s="37" t="s">
        <v>992</v>
      </c>
      <c r="C225" s="38">
        <v>436049133</v>
      </c>
      <c r="D225" s="36">
        <v>436</v>
      </c>
      <c r="E225" s="33">
        <v>49</v>
      </c>
      <c r="F225" s="33">
        <v>133</v>
      </c>
      <c r="G225" s="33">
        <v>1</v>
      </c>
      <c r="H225" s="39">
        <v>1.093</v>
      </c>
      <c r="I225" s="36">
        <v>1</v>
      </c>
      <c r="J225" s="40"/>
      <c r="K225" s="41">
        <v>8488</v>
      </c>
      <c r="L225" s="41"/>
      <c r="M225" s="41"/>
      <c r="N225" s="42"/>
    </row>
    <row r="226" spans="1:14">
      <c r="A226" s="36">
        <v>217</v>
      </c>
      <c r="B226" s="37" t="s">
        <v>993</v>
      </c>
      <c r="C226" s="38">
        <v>436049149</v>
      </c>
      <c r="D226" s="36">
        <v>436</v>
      </c>
      <c r="E226" s="33">
        <v>49</v>
      </c>
      <c r="F226" s="33">
        <v>149</v>
      </c>
      <c r="G226" s="33">
        <v>1</v>
      </c>
      <c r="H226" s="39">
        <v>1.093</v>
      </c>
      <c r="I226" s="36">
        <v>1</v>
      </c>
      <c r="J226" s="40"/>
      <c r="K226" s="41">
        <v>9720</v>
      </c>
      <c r="L226" s="41"/>
      <c r="M226" s="41"/>
      <c r="N226" s="42"/>
    </row>
    <row r="227" spans="1:14">
      <c r="A227" s="36">
        <v>218</v>
      </c>
      <c r="B227" s="37" t="s">
        <v>994</v>
      </c>
      <c r="C227" s="38">
        <v>436049165</v>
      </c>
      <c r="D227" s="36">
        <v>436</v>
      </c>
      <c r="E227" s="33">
        <v>49</v>
      </c>
      <c r="F227" s="33">
        <v>165</v>
      </c>
      <c r="G227" s="33">
        <v>1</v>
      </c>
      <c r="H227" s="39">
        <v>1.093</v>
      </c>
      <c r="I227" s="36">
        <v>9</v>
      </c>
      <c r="J227" s="40"/>
      <c r="K227" s="41">
        <v>10885</v>
      </c>
      <c r="L227" s="41"/>
      <c r="M227" s="41"/>
      <c r="N227" s="42"/>
    </row>
    <row r="228" spans="1:14">
      <c r="A228" s="36">
        <v>219</v>
      </c>
      <c r="B228" s="37" t="s">
        <v>995</v>
      </c>
      <c r="C228" s="38">
        <v>436049176</v>
      </c>
      <c r="D228" s="36">
        <v>436</v>
      </c>
      <c r="E228" s="33">
        <v>49</v>
      </c>
      <c r="F228" s="33">
        <v>176</v>
      </c>
      <c r="G228" s="33">
        <v>1</v>
      </c>
      <c r="H228" s="39">
        <v>1.093</v>
      </c>
      <c r="I228" s="36">
        <v>9</v>
      </c>
      <c r="J228" s="40"/>
      <c r="K228" s="41">
        <v>11383</v>
      </c>
      <c r="L228" s="41"/>
      <c r="M228" s="41"/>
      <c r="N228" s="42"/>
    </row>
    <row r="229" spans="1:14">
      <c r="A229" s="36">
        <v>220</v>
      </c>
      <c r="B229" s="37" t="s">
        <v>996</v>
      </c>
      <c r="C229" s="38">
        <v>436049189</v>
      </c>
      <c r="D229" s="36">
        <v>436</v>
      </c>
      <c r="E229" s="33">
        <v>49</v>
      </c>
      <c r="F229" s="33">
        <v>189</v>
      </c>
      <c r="G229" s="33">
        <v>1</v>
      </c>
      <c r="H229" s="39">
        <v>1.093</v>
      </c>
      <c r="I229" s="36">
        <v>1</v>
      </c>
      <c r="J229" s="40"/>
      <c r="K229" s="41">
        <v>10336</v>
      </c>
      <c r="L229" s="41"/>
      <c r="M229" s="41"/>
      <c r="N229" s="42"/>
    </row>
    <row r="230" spans="1:14">
      <c r="A230" s="36">
        <v>221</v>
      </c>
      <c r="B230" s="37" t="s">
        <v>997</v>
      </c>
      <c r="C230" s="38">
        <v>436049229</v>
      </c>
      <c r="D230" s="36">
        <v>436</v>
      </c>
      <c r="E230" s="33">
        <v>49</v>
      </c>
      <c r="F230" s="33">
        <v>229</v>
      </c>
      <c r="G230" s="33">
        <v>1</v>
      </c>
      <c r="H230" s="39">
        <v>1.093</v>
      </c>
      <c r="I230" s="36">
        <v>1</v>
      </c>
      <c r="J230" s="40"/>
      <c r="K230" s="41">
        <v>10336</v>
      </c>
      <c r="L230" s="41"/>
      <c r="M230" s="41"/>
      <c r="N230" s="42"/>
    </row>
    <row r="231" spans="1:14">
      <c r="A231" s="36">
        <v>222</v>
      </c>
      <c r="B231" s="37" t="s">
        <v>998</v>
      </c>
      <c r="C231" s="38">
        <v>436049244</v>
      </c>
      <c r="D231" s="36">
        <v>436</v>
      </c>
      <c r="E231" s="33">
        <v>49</v>
      </c>
      <c r="F231" s="33">
        <v>244</v>
      </c>
      <c r="G231" s="33">
        <v>1</v>
      </c>
      <c r="H231" s="39">
        <v>1.093</v>
      </c>
      <c r="I231" s="36">
        <v>6</v>
      </c>
      <c r="J231" s="40"/>
      <c r="K231" s="41">
        <v>10841</v>
      </c>
      <c r="L231" s="41"/>
      <c r="M231" s="41"/>
      <c r="N231" s="42"/>
    </row>
    <row r="232" spans="1:14">
      <c r="A232" s="36">
        <v>223</v>
      </c>
      <c r="B232" s="37" t="s">
        <v>999</v>
      </c>
      <c r="C232" s="38">
        <v>436049248</v>
      </c>
      <c r="D232" s="36">
        <v>436</v>
      </c>
      <c r="E232" s="33">
        <v>49</v>
      </c>
      <c r="F232" s="33">
        <v>248</v>
      </c>
      <c r="G232" s="33">
        <v>1</v>
      </c>
      <c r="H232" s="39">
        <v>1.093</v>
      </c>
      <c r="I232" s="36">
        <v>3</v>
      </c>
      <c r="J232" s="40"/>
      <c r="K232" s="41">
        <v>10405</v>
      </c>
      <c r="L232" s="41"/>
      <c r="M232" s="41"/>
      <c r="N232" s="42"/>
    </row>
    <row r="233" spans="1:14">
      <c r="A233" s="36">
        <v>224</v>
      </c>
      <c r="B233" s="37" t="s">
        <v>1000</v>
      </c>
      <c r="C233" s="38">
        <v>436049258</v>
      </c>
      <c r="D233" s="36">
        <v>436</v>
      </c>
      <c r="E233" s="33">
        <v>49</v>
      </c>
      <c r="F233" s="33">
        <v>258</v>
      </c>
      <c r="G233" s="33">
        <v>1</v>
      </c>
      <c r="H233" s="39">
        <v>1.093</v>
      </c>
      <c r="I233" s="36">
        <v>1</v>
      </c>
      <c r="J233" s="40"/>
      <c r="K233" s="41">
        <v>10336</v>
      </c>
      <c r="L233" s="41"/>
      <c r="M233" s="41"/>
      <c r="N233" s="42"/>
    </row>
    <row r="234" spans="1:14">
      <c r="A234" s="36">
        <v>225</v>
      </c>
      <c r="B234" s="37" t="s">
        <v>1001</v>
      </c>
      <c r="C234" s="38">
        <v>436049262</v>
      </c>
      <c r="D234" s="36">
        <v>436</v>
      </c>
      <c r="E234" s="33">
        <v>49</v>
      </c>
      <c r="F234" s="33">
        <v>262</v>
      </c>
      <c r="G234" s="33">
        <v>1</v>
      </c>
      <c r="H234" s="39">
        <v>1.093</v>
      </c>
      <c r="I234" s="36">
        <v>10</v>
      </c>
      <c r="J234" s="40"/>
      <c r="K234" s="41">
        <v>11656</v>
      </c>
      <c r="L234" s="41"/>
      <c r="M234" s="41"/>
      <c r="N234" s="42"/>
    </row>
    <row r="235" spans="1:14">
      <c r="A235" s="36">
        <v>226</v>
      </c>
      <c r="B235" s="37" t="s">
        <v>1002</v>
      </c>
      <c r="C235" s="38">
        <v>436049274</v>
      </c>
      <c r="D235" s="36">
        <v>436</v>
      </c>
      <c r="E235" s="33">
        <v>49</v>
      </c>
      <c r="F235" s="33">
        <v>274</v>
      </c>
      <c r="G235" s="33">
        <v>1</v>
      </c>
      <c r="H235" s="39">
        <v>1.093</v>
      </c>
      <c r="I235" s="36">
        <v>1</v>
      </c>
      <c r="J235" s="40"/>
      <c r="K235" s="41">
        <v>9588</v>
      </c>
      <c r="L235" s="41"/>
      <c r="M235" s="41"/>
      <c r="N235" s="42"/>
    </row>
    <row r="236" spans="1:14">
      <c r="A236" s="36">
        <v>227</v>
      </c>
      <c r="B236" s="37" t="s">
        <v>1003</v>
      </c>
      <c r="C236" s="38">
        <v>436049284</v>
      </c>
      <c r="D236" s="36">
        <v>436</v>
      </c>
      <c r="E236" s="33">
        <v>49</v>
      </c>
      <c r="F236" s="33">
        <v>284</v>
      </c>
      <c r="G236" s="33">
        <v>1</v>
      </c>
      <c r="H236" s="39">
        <v>1.093</v>
      </c>
      <c r="I236" s="36">
        <v>1</v>
      </c>
      <c r="J236" s="40"/>
      <c r="K236" s="41">
        <v>10336</v>
      </c>
      <c r="L236" s="41"/>
      <c r="M236" s="41"/>
      <c r="N236" s="42"/>
    </row>
    <row r="237" spans="1:14">
      <c r="A237" s="36">
        <v>228</v>
      </c>
      <c r="B237" s="37" t="s">
        <v>1004</v>
      </c>
      <c r="C237" s="38">
        <v>436049285</v>
      </c>
      <c r="D237" s="36">
        <v>436</v>
      </c>
      <c r="E237" s="33">
        <v>49</v>
      </c>
      <c r="F237" s="33">
        <v>285</v>
      </c>
      <c r="G237" s="33">
        <v>1</v>
      </c>
      <c r="H237" s="39">
        <v>1.093</v>
      </c>
      <c r="I237" s="36">
        <v>1</v>
      </c>
      <c r="J237" s="40"/>
      <c r="K237" s="41">
        <v>10336</v>
      </c>
      <c r="L237" s="41"/>
      <c r="M237" s="41"/>
      <c r="N237" s="42"/>
    </row>
    <row r="238" spans="1:14">
      <c r="A238" s="36">
        <v>229</v>
      </c>
      <c r="B238" s="37" t="s">
        <v>1005</v>
      </c>
      <c r="C238" s="38">
        <v>436049308</v>
      </c>
      <c r="D238" s="36">
        <v>436</v>
      </c>
      <c r="E238" s="33">
        <v>49</v>
      </c>
      <c r="F238" s="33">
        <v>308</v>
      </c>
      <c r="G238" s="33">
        <v>1</v>
      </c>
      <c r="H238" s="39">
        <v>1.093</v>
      </c>
      <c r="I238" s="36">
        <v>1</v>
      </c>
      <c r="J238" s="40"/>
      <c r="K238" s="41">
        <v>9412</v>
      </c>
      <c r="L238" s="41"/>
      <c r="M238" s="41"/>
      <c r="N238" s="42"/>
    </row>
    <row r="239" spans="1:14">
      <c r="A239" s="36">
        <v>230</v>
      </c>
      <c r="B239" s="37" t="s">
        <v>1006</v>
      </c>
      <c r="C239" s="38">
        <v>436049314</v>
      </c>
      <c r="D239" s="36">
        <v>436</v>
      </c>
      <c r="E239" s="33">
        <v>49</v>
      </c>
      <c r="F239" s="33">
        <v>314</v>
      </c>
      <c r="G239" s="33">
        <v>1</v>
      </c>
      <c r="H239" s="39">
        <v>1.093</v>
      </c>
      <c r="I239" s="36">
        <v>1</v>
      </c>
      <c r="J239" s="40"/>
      <c r="K239" s="41">
        <v>10336</v>
      </c>
      <c r="L239" s="41"/>
      <c r="M239" s="41"/>
      <c r="N239" s="42"/>
    </row>
    <row r="240" spans="1:14">
      <c r="A240" s="36">
        <v>231</v>
      </c>
      <c r="B240" s="37" t="s">
        <v>1007</v>
      </c>
      <c r="C240" s="38">
        <v>436049346</v>
      </c>
      <c r="D240" s="36">
        <v>436</v>
      </c>
      <c r="E240" s="33">
        <v>49</v>
      </c>
      <c r="F240" s="33">
        <v>346</v>
      </c>
      <c r="G240" s="33">
        <v>1</v>
      </c>
      <c r="H240" s="39">
        <v>1.093</v>
      </c>
      <c r="I240" s="36">
        <v>1</v>
      </c>
      <c r="J240" s="40"/>
      <c r="K240" s="41">
        <v>10336</v>
      </c>
      <c r="L240" s="41"/>
      <c r="M240" s="41"/>
      <c r="N240" s="42"/>
    </row>
    <row r="241" spans="1:14">
      <c r="A241" s="36">
        <v>232</v>
      </c>
      <c r="B241" s="37" t="s">
        <v>1008</v>
      </c>
      <c r="C241" s="38">
        <v>437035035</v>
      </c>
      <c r="D241" s="36">
        <v>437</v>
      </c>
      <c r="E241" s="33">
        <v>35</v>
      </c>
      <c r="F241" s="33">
        <v>35</v>
      </c>
      <c r="G241" s="33">
        <v>1</v>
      </c>
      <c r="H241" s="39">
        <v>1.077</v>
      </c>
      <c r="I241" s="36">
        <v>10</v>
      </c>
      <c r="J241" s="40"/>
      <c r="K241" s="41">
        <v>12937</v>
      </c>
      <c r="L241" s="41"/>
      <c r="M241" s="41"/>
      <c r="N241" s="42"/>
    </row>
    <row r="242" spans="1:14">
      <c r="A242" s="36">
        <v>233</v>
      </c>
      <c r="B242" s="37" t="s">
        <v>1009</v>
      </c>
      <c r="C242" s="38">
        <v>437035100</v>
      </c>
      <c r="D242" s="36">
        <v>437</v>
      </c>
      <c r="E242" s="33">
        <v>35</v>
      </c>
      <c r="F242" s="33">
        <v>100</v>
      </c>
      <c r="G242" s="33">
        <v>1</v>
      </c>
      <c r="H242" s="39">
        <v>1.077</v>
      </c>
      <c r="I242" s="36">
        <v>10</v>
      </c>
      <c r="J242" s="40"/>
      <c r="K242" s="41">
        <v>14635</v>
      </c>
      <c r="L242" s="41"/>
      <c r="M242" s="41"/>
      <c r="N242" s="42"/>
    </row>
    <row r="243" spans="1:14">
      <c r="A243" s="36">
        <v>234</v>
      </c>
      <c r="B243" s="37" t="s">
        <v>1010</v>
      </c>
      <c r="C243" s="38">
        <v>437035133</v>
      </c>
      <c r="D243" s="36">
        <v>437</v>
      </c>
      <c r="E243" s="33">
        <v>35</v>
      </c>
      <c r="F243" s="33">
        <v>133</v>
      </c>
      <c r="G243" s="33">
        <v>1</v>
      </c>
      <c r="H243" s="39">
        <v>1.077</v>
      </c>
      <c r="I243" s="36">
        <v>1</v>
      </c>
      <c r="J243" s="40"/>
      <c r="K243" s="41">
        <v>10207</v>
      </c>
      <c r="L243" s="41"/>
      <c r="M243" s="41"/>
      <c r="N243" s="42"/>
    </row>
    <row r="244" spans="1:14">
      <c r="A244" s="36">
        <v>235</v>
      </c>
      <c r="B244" s="37" t="s">
        <v>1011</v>
      </c>
      <c r="C244" s="38">
        <v>437035189</v>
      </c>
      <c r="D244" s="36">
        <v>437</v>
      </c>
      <c r="E244" s="33">
        <v>35</v>
      </c>
      <c r="F244" s="33">
        <v>189</v>
      </c>
      <c r="G244" s="33">
        <v>1</v>
      </c>
      <c r="H244" s="39">
        <v>1.077</v>
      </c>
      <c r="I244" s="36">
        <v>1</v>
      </c>
      <c r="J244" s="40"/>
      <c r="K244" s="41">
        <v>10207</v>
      </c>
      <c r="L244" s="41"/>
      <c r="M244" s="41"/>
      <c r="N244" s="42"/>
    </row>
    <row r="245" spans="1:14">
      <c r="A245" s="36">
        <v>236</v>
      </c>
      <c r="B245" s="37" t="s">
        <v>1012</v>
      </c>
      <c r="C245" s="38">
        <v>437035244</v>
      </c>
      <c r="D245" s="36">
        <v>437</v>
      </c>
      <c r="E245" s="33">
        <v>35</v>
      </c>
      <c r="F245" s="33">
        <v>244</v>
      </c>
      <c r="G245" s="33">
        <v>1</v>
      </c>
      <c r="H245" s="39">
        <v>1.077</v>
      </c>
      <c r="I245" s="36">
        <v>10</v>
      </c>
      <c r="J245" s="40"/>
      <c r="K245" s="41">
        <v>12421</v>
      </c>
      <c r="L245" s="41"/>
      <c r="M245" s="41"/>
      <c r="N245" s="42"/>
    </row>
    <row r="246" spans="1:14">
      <c r="A246" s="36">
        <v>237</v>
      </c>
      <c r="B246" s="37" t="s">
        <v>1013</v>
      </c>
      <c r="C246" s="38">
        <v>438035035</v>
      </c>
      <c r="D246" s="36">
        <v>438</v>
      </c>
      <c r="E246" s="33">
        <v>35</v>
      </c>
      <c r="F246" s="33">
        <v>35</v>
      </c>
      <c r="G246" s="33">
        <v>1</v>
      </c>
      <c r="H246" s="39">
        <v>1.077</v>
      </c>
      <c r="I246" s="36">
        <v>10</v>
      </c>
      <c r="J246" s="40"/>
      <c r="K246" s="41">
        <v>11954</v>
      </c>
      <c r="L246" s="41"/>
      <c r="M246" s="41"/>
      <c r="N246" s="42"/>
    </row>
    <row r="247" spans="1:14">
      <c r="A247" s="36">
        <v>238</v>
      </c>
      <c r="B247" s="37" t="s">
        <v>1014</v>
      </c>
      <c r="C247" s="38">
        <v>438035220</v>
      </c>
      <c r="D247" s="36">
        <v>438</v>
      </c>
      <c r="E247" s="33">
        <v>35</v>
      </c>
      <c r="F247" s="33">
        <v>220</v>
      </c>
      <c r="G247" s="33">
        <v>1</v>
      </c>
      <c r="H247" s="39">
        <v>1.077</v>
      </c>
      <c r="I247" s="36">
        <v>10</v>
      </c>
      <c r="J247" s="40"/>
      <c r="K247" s="41">
        <v>10979</v>
      </c>
      <c r="L247" s="41"/>
      <c r="M247" s="41"/>
      <c r="N247" s="42"/>
    </row>
    <row r="248" spans="1:14">
      <c r="A248" s="36">
        <v>239</v>
      </c>
      <c r="B248" s="37" t="s">
        <v>1015</v>
      </c>
      <c r="C248" s="38">
        <v>438035244</v>
      </c>
      <c r="D248" s="36">
        <v>438</v>
      </c>
      <c r="E248" s="33">
        <v>35</v>
      </c>
      <c r="F248" s="33">
        <v>244</v>
      </c>
      <c r="G248" s="33">
        <v>1</v>
      </c>
      <c r="H248" s="39">
        <v>1.077</v>
      </c>
      <c r="I248" s="36">
        <v>10</v>
      </c>
      <c r="J248" s="40"/>
      <c r="K248" s="41">
        <v>12351</v>
      </c>
      <c r="L248" s="41"/>
      <c r="M248" s="41"/>
      <c r="N248" s="42"/>
    </row>
    <row r="249" spans="1:14">
      <c r="A249" s="36">
        <v>240</v>
      </c>
      <c r="B249" s="37" t="s">
        <v>1016</v>
      </c>
      <c r="C249" s="38">
        <v>438035248</v>
      </c>
      <c r="D249" s="36">
        <v>438</v>
      </c>
      <c r="E249" s="33">
        <v>35</v>
      </c>
      <c r="F249" s="33">
        <v>248</v>
      </c>
      <c r="G249" s="33">
        <v>1</v>
      </c>
      <c r="H249" s="39">
        <v>1.077</v>
      </c>
      <c r="I249" s="36">
        <v>1</v>
      </c>
      <c r="J249" s="40"/>
      <c r="K249" s="41">
        <v>8741</v>
      </c>
      <c r="L249" s="41"/>
      <c r="M249" s="41"/>
      <c r="N249" s="42"/>
    </row>
    <row r="250" spans="1:14">
      <c r="A250" s="36">
        <v>241</v>
      </c>
      <c r="B250" s="37" t="s">
        <v>1017</v>
      </c>
      <c r="C250" s="38">
        <v>439035035</v>
      </c>
      <c r="D250" s="36">
        <v>439</v>
      </c>
      <c r="E250" s="33">
        <v>35</v>
      </c>
      <c r="F250" s="33">
        <v>35</v>
      </c>
      <c r="G250" s="33">
        <v>1</v>
      </c>
      <c r="H250" s="39">
        <v>1.077</v>
      </c>
      <c r="I250" s="36">
        <v>10</v>
      </c>
      <c r="J250" s="40"/>
      <c r="K250" s="41">
        <v>11440</v>
      </c>
      <c r="L250" s="41"/>
      <c r="M250" s="41"/>
      <c r="N250" s="42"/>
    </row>
    <row r="251" spans="1:14">
      <c r="A251" s="36">
        <v>242</v>
      </c>
      <c r="B251" s="37" t="s">
        <v>1018</v>
      </c>
      <c r="C251" s="38">
        <v>439035133</v>
      </c>
      <c r="D251" s="36">
        <v>439</v>
      </c>
      <c r="E251" s="33">
        <v>35</v>
      </c>
      <c r="F251" s="33">
        <v>133</v>
      </c>
      <c r="G251" s="33">
        <v>1</v>
      </c>
      <c r="H251" s="39">
        <v>1.077</v>
      </c>
      <c r="I251" s="36">
        <v>10</v>
      </c>
      <c r="J251" s="40"/>
      <c r="K251" s="41">
        <v>13169</v>
      </c>
      <c r="L251" s="41"/>
      <c r="M251" s="41"/>
      <c r="N251" s="42"/>
    </row>
    <row r="252" spans="1:14">
      <c r="A252" s="36">
        <v>243</v>
      </c>
      <c r="B252" s="37" t="s">
        <v>1019</v>
      </c>
      <c r="C252" s="38">
        <v>439035207</v>
      </c>
      <c r="D252" s="36">
        <v>439</v>
      </c>
      <c r="E252" s="33">
        <v>35</v>
      </c>
      <c r="F252" s="33">
        <v>207</v>
      </c>
      <c r="G252" s="33">
        <v>1</v>
      </c>
      <c r="H252" s="39">
        <v>1.077</v>
      </c>
      <c r="I252" s="36">
        <v>1</v>
      </c>
      <c r="J252" s="40"/>
      <c r="K252" s="41">
        <v>8741</v>
      </c>
      <c r="L252" s="41"/>
      <c r="M252" s="41"/>
      <c r="N252" s="42"/>
    </row>
    <row r="253" spans="1:14">
      <c r="A253" s="36">
        <v>244</v>
      </c>
      <c r="B253" s="37" t="s">
        <v>1020</v>
      </c>
      <c r="C253" s="38">
        <v>440149009</v>
      </c>
      <c r="D253" s="36">
        <v>440</v>
      </c>
      <c r="E253" s="33">
        <v>149</v>
      </c>
      <c r="F253" s="33">
        <v>9</v>
      </c>
      <c r="G253" s="33">
        <v>1</v>
      </c>
      <c r="H253" s="39">
        <v>1</v>
      </c>
      <c r="I253" s="36">
        <v>1</v>
      </c>
      <c r="J253" s="40"/>
      <c r="K253" s="41">
        <v>7875</v>
      </c>
      <c r="L253" s="41"/>
      <c r="M253" s="41"/>
      <c r="N253" s="42"/>
    </row>
    <row r="254" spans="1:14">
      <c r="A254" s="36">
        <v>245</v>
      </c>
      <c r="B254" s="37" t="s">
        <v>1021</v>
      </c>
      <c r="C254" s="38">
        <v>440149128</v>
      </c>
      <c r="D254" s="36">
        <v>440</v>
      </c>
      <c r="E254" s="33">
        <v>149</v>
      </c>
      <c r="F254" s="33">
        <v>128</v>
      </c>
      <c r="G254" s="33">
        <v>1</v>
      </c>
      <c r="H254" s="39">
        <v>1</v>
      </c>
      <c r="I254" s="36">
        <v>10</v>
      </c>
      <c r="J254" s="40"/>
      <c r="K254" s="41">
        <v>12010</v>
      </c>
      <c r="L254" s="41"/>
      <c r="M254" s="41"/>
      <c r="N254" s="42"/>
    </row>
    <row r="255" spans="1:14">
      <c r="A255" s="36">
        <v>246</v>
      </c>
      <c r="B255" s="37" t="s">
        <v>1022</v>
      </c>
      <c r="C255" s="38">
        <v>440149149</v>
      </c>
      <c r="D255" s="36">
        <v>440</v>
      </c>
      <c r="E255" s="33">
        <v>149</v>
      </c>
      <c r="F255" s="33">
        <v>149</v>
      </c>
      <c r="G255" s="33">
        <v>1</v>
      </c>
      <c r="H255" s="39">
        <v>1</v>
      </c>
      <c r="I255" s="36">
        <v>10</v>
      </c>
      <c r="J255" s="40"/>
      <c r="K255" s="41">
        <v>11319</v>
      </c>
      <c r="L255" s="41"/>
      <c r="M255" s="41"/>
      <c r="N255" s="42"/>
    </row>
    <row r="256" spans="1:14">
      <c r="A256" s="36">
        <v>247</v>
      </c>
      <c r="B256" s="37" t="s">
        <v>1023</v>
      </c>
      <c r="C256" s="38">
        <v>440149163</v>
      </c>
      <c r="D256" s="36">
        <v>440</v>
      </c>
      <c r="E256" s="33">
        <v>149</v>
      </c>
      <c r="F256" s="33">
        <v>163</v>
      </c>
      <c r="G256" s="33">
        <v>1</v>
      </c>
      <c r="H256" s="39">
        <v>1</v>
      </c>
      <c r="I256" s="36">
        <v>1</v>
      </c>
      <c r="J256" s="40"/>
      <c r="K256" s="41">
        <v>8254</v>
      </c>
      <c r="L256" s="41"/>
      <c r="M256" s="41"/>
      <c r="N256" s="42"/>
    </row>
    <row r="257" spans="1:14">
      <c r="A257" s="36">
        <v>248</v>
      </c>
      <c r="B257" s="37" t="s">
        <v>1024</v>
      </c>
      <c r="C257" s="38">
        <v>440149181</v>
      </c>
      <c r="D257" s="36">
        <v>440</v>
      </c>
      <c r="E257" s="33">
        <v>149</v>
      </c>
      <c r="F257" s="33">
        <v>181</v>
      </c>
      <c r="G257" s="33">
        <v>1</v>
      </c>
      <c r="H257" s="39">
        <v>1</v>
      </c>
      <c r="I257" s="36">
        <v>9</v>
      </c>
      <c r="J257" s="40"/>
      <c r="K257" s="41">
        <v>10826</v>
      </c>
      <c r="L257" s="41"/>
      <c r="M257" s="41"/>
      <c r="N257" s="42"/>
    </row>
    <row r="258" spans="1:14">
      <c r="A258" s="36">
        <v>249</v>
      </c>
      <c r="B258" s="37" t="s">
        <v>1025</v>
      </c>
      <c r="C258" s="38">
        <v>440149211</v>
      </c>
      <c r="D258" s="36">
        <v>440</v>
      </c>
      <c r="E258" s="33">
        <v>149</v>
      </c>
      <c r="F258" s="33">
        <v>211</v>
      </c>
      <c r="G258" s="33">
        <v>1</v>
      </c>
      <c r="H258" s="39">
        <v>1</v>
      </c>
      <c r="I258" s="36">
        <v>10</v>
      </c>
      <c r="J258" s="40"/>
      <c r="K258" s="41">
        <v>12789</v>
      </c>
      <c r="L258" s="41"/>
      <c r="M258" s="41"/>
      <c r="N258" s="42"/>
    </row>
    <row r="259" spans="1:14">
      <c r="A259" s="36">
        <v>250</v>
      </c>
      <c r="B259" s="37" t="s">
        <v>1026</v>
      </c>
      <c r="C259" s="38">
        <v>441281005</v>
      </c>
      <c r="D259" s="36">
        <v>441</v>
      </c>
      <c r="E259" s="33">
        <v>281</v>
      </c>
      <c r="F259" s="33">
        <v>5</v>
      </c>
      <c r="G259" s="33">
        <v>1</v>
      </c>
      <c r="H259" s="39">
        <v>1</v>
      </c>
      <c r="I259" s="36">
        <v>10</v>
      </c>
      <c r="J259" s="40"/>
      <c r="K259" s="41">
        <v>10885</v>
      </c>
      <c r="L259" s="41"/>
      <c r="M259" s="41"/>
      <c r="N259" s="42"/>
    </row>
    <row r="260" spans="1:14">
      <c r="A260" s="36">
        <v>251</v>
      </c>
      <c r="B260" s="37" t="s">
        <v>1027</v>
      </c>
      <c r="C260" s="38">
        <v>441281061</v>
      </c>
      <c r="D260" s="36">
        <v>441</v>
      </c>
      <c r="E260" s="33">
        <v>281</v>
      </c>
      <c r="F260" s="33">
        <v>61</v>
      </c>
      <c r="G260" s="33">
        <v>1</v>
      </c>
      <c r="H260" s="39">
        <v>1</v>
      </c>
      <c r="I260" s="36">
        <v>1</v>
      </c>
      <c r="J260" s="40"/>
      <c r="K260" s="41">
        <v>8254</v>
      </c>
      <c r="L260" s="41"/>
      <c r="M260" s="41"/>
      <c r="N260" s="42"/>
    </row>
    <row r="261" spans="1:14">
      <c r="A261" s="36">
        <v>252</v>
      </c>
      <c r="B261" s="37" t="s">
        <v>1028</v>
      </c>
      <c r="C261" s="38">
        <v>441281087</v>
      </c>
      <c r="D261" s="36">
        <v>441</v>
      </c>
      <c r="E261" s="33">
        <v>281</v>
      </c>
      <c r="F261" s="33">
        <v>87</v>
      </c>
      <c r="G261" s="33">
        <v>1</v>
      </c>
      <c r="H261" s="39">
        <v>1</v>
      </c>
      <c r="I261" s="36">
        <v>1</v>
      </c>
      <c r="J261" s="40"/>
      <c r="K261" s="41">
        <v>8825</v>
      </c>
      <c r="L261" s="41"/>
      <c r="M261" s="41"/>
      <c r="N261" s="42"/>
    </row>
    <row r="262" spans="1:14">
      <c r="A262" s="36">
        <v>253</v>
      </c>
      <c r="B262" s="37" t="s">
        <v>1029</v>
      </c>
      <c r="C262" s="38">
        <v>441281137</v>
      </c>
      <c r="D262" s="36">
        <v>441</v>
      </c>
      <c r="E262" s="33">
        <v>281</v>
      </c>
      <c r="F262" s="33">
        <v>137</v>
      </c>
      <c r="G262" s="33">
        <v>1</v>
      </c>
      <c r="H262" s="39">
        <v>1</v>
      </c>
      <c r="I262" s="36">
        <v>10</v>
      </c>
      <c r="J262" s="40"/>
      <c r="K262" s="41">
        <v>10110</v>
      </c>
      <c r="L262" s="41"/>
      <c r="M262" s="41"/>
      <c r="N262" s="42"/>
    </row>
    <row r="263" spans="1:14">
      <c r="A263" s="36">
        <v>254</v>
      </c>
      <c r="B263" s="37" t="s">
        <v>1030</v>
      </c>
      <c r="C263" s="38">
        <v>441281159</v>
      </c>
      <c r="D263" s="36">
        <v>441</v>
      </c>
      <c r="E263" s="33">
        <v>281</v>
      </c>
      <c r="F263" s="33">
        <v>159</v>
      </c>
      <c r="G263" s="33">
        <v>1</v>
      </c>
      <c r="H263" s="39">
        <v>1</v>
      </c>
      <c r="I263" s="36">
        <v>10</v>
      </c>
      <c r="J263" s="40"/>
      <c r="K263" s="41">
        <v>12389</v>
      </c>
      <c r="L263" s="41"/>
      <c r="M263" s="41"/>
      <c r="N263" s="42"/>
    </row>
    <row r="264" spans="1:14">
      <c r="A264" s="36">
        <v>255</v>
      </c>
      <c r="B264" s="37" t="s">
        <v>1031</v>
      </c>
      <c r="C264" s="38">
        <v>441281161</v>
      </c>
      <c r="D264" s="36">
        <v>441</v>
      </c>
      <c r="E264" s="33">
        <v>281</v>
      </c>
      <c r="F264" s="33">
        <v>161</v>
      </c>
      <c r="G264" s="33">
        <v>1</v>
      </c>
      <c r="H264" s="39">
        <v>1</v>
      </c>
      <c r="I264" s="36">
        <v>10</v>
      </c>
      <c r="J264" s="40"/>
      <c r="K264" s="41">
        <v>12389</v>
      </c>
      <c r="L264" s="41"/>
      <c r="M264" s="41"/>
      <c r="N264" s="42"/>
    </row>
    <row r="265" spans="1:14">
      <c r="A265" s="36">
        <v>256</v>
      </c>
      <c r="B265" s="37" t="s">
        <v>1032</v>
      </c>
      <c r="C265" s="38">
        <v>441281281</v>
      </c>
      <c r="D265" s="36">
        <v>441</v>
      </c>
      <c r="E265" s="33">
        <v>281</v>
      </c>
      <c r="F265" s="33">
        <v>281</v>
      </c>
      <c r="G265" s="33">
        <v>1</v>
      </c>
      <c r="H265" s="39">
        <v>1</v>
      </c>
      <c r="I265" s="36">
        <v>9</v>
      </c>
      <c r="J265" s="40"/>
      <c r="K265" s="41">
        <v>10291</v>
      </c>
      <c r="L265" s="41"/>
      <c r="M265" s="41"/>
      <c r="N265" s="42"/>
    </row>
    <row r="266" spans="1:14">
      <c r="A266" s="36">
        <v>257</v>
      </c>
      <c r="B266" s="37" t="s">
        <v>1033</v>
      </c>
      <c r="C266" s="38">
        <v>441281680</v>
      </c>
      <c r="D266" s="36">
        <v>441</v>
      </c>
      <c r="E266" s="33">
        <v>281</v>
      </c>
      <c r="F266" s="33">
        <v>680</v>
      </c>
      <c r="G266" s="33">
        <v>1</v>
      </c>
      <c r="H266" s="39">
        <v>1</v>
      </c>
      <c r="I266" s="36">
        <v>10</v>
      </c>
      <c r="J266" s="40"/>
      <c r="K266" s="41">
        <v>12389</v>
      </c>
      <c r="L266" s="41"/>
      <c r="M266" s="41"/>
      <c r="N266" s="42"/>
    </row>
    <row r="267" spans="1:14">
      <c r="A267" s="36">
        <v>258</v>
      </c>
      <c r="B267" s="37" t="s">
        <v>1034</v>
      </c>
      <c r="C267" s="38">
        <v>444035001</v>
      </c>
      <c r="D267" s="36">
        <v>444</v>
      </c>
      <c r="E267" s="33">
        <v>35</v>
      </c>
      <c r="F267" s="33">
        <v>1</v>
      </c>
      <c r="G267" s="33">
        <v>1</v>
      </c>
      <c r="H267" s="39">
        <v>1.077</v>
      </c>
      <c r="I267" s="36">
        <v>1</v>
      </c>
      <c r="J267" s="40"/>
      <c r="K267" s="41">
        <v>8788</v>
      </c>
      <c r="L267" s="41"/>
      <c r="M267" s="41"/>
      <c r="N267" s="42"/>
    </row>
    <row r="268" spans="1:14">
      <c r="A268" s="36">
        <v>259</v>
      </c>
      <c r="B268" s="37" t="s">
        <v>1035</v>
      </c>
      <c r="C268" s="38">
        <v>444035035</v>
      </c>
      <c r="D268" s="36">
        <v>444</v>
      </c>
      <c r="E268" s="33">
        <v>35</v>
      </c>
      <c r="F268" s="33">
        <v>35</v>
      </c>
      <c r="G268" s="33">
        <v>1</v>
      </c>
      <c r="H268" s="39">
        <v>1.077</v>
      </c>
      <c r="I268" s="36">
        <v>8</v>
      </c>
      <c r="J268" s="40"/>
      <c r="K268" s="41">
        <v>10262</v>
      </c>
      <c r="L268" s="41"/>
      <c r="M268" s="41"/>
      <c r="N268" s="42"/>
    </row>
    <row r="269" spans="1:14">
      <c r="A269" s="36">
        <v>260</v>
      </c>
      <c r="B269" s="37" t="s">
        <v>1036</v>
      </c>
      <c r="C269" s="38">
        <v>444035057</v>
      </c>
      <c r="D269" s="36">
        <v>444</v>
      </c>
      <c r="E269" s="33">
        <v>35</v>
      </c>
      <c r="F269" s="33">
        <v>57</v>
      </c>
      <c r="G269" s="33">
        <v>1</v>
      </c>
      <c r="H269" s="39">
        <v>1.077</v>
      </c>
      <c r="I269" s="36">
        <v>1</v>
      </c>
      <c r="J269" s="40"/>
      <c r="K269" s="41">
        <v>8788</v>
      </c>
      <c r="L269" s="41"/>
      <c r="M269" s="41"/>
      <c r="N269" s="42"/>
    </row>
    <row r="270" spans="1:14">
      <c r="A270" s="36">
        <v>261</v>
      </c>
      <c r="B270" s="37" t="s">
        <v>1037</v>
      </c>
      <c r="C270" s="38">
        <v>444035243</v>
      </c>
      <c r="D270" s="36">
        <v>444</v>
      </c>
      <c r="E270" s="33">
        <v>35</v>
      </c>
      <c r="F270" s="33">
        <v>243</v>
      </c>
      <c r="G270" s="33">
        <v>1</v>
      </c>
      <c r="H270" s="39">
        <v>1.077</v>
      </c>
      <c r="I270" s="36">
        <v>1</v>
      </c>
      <c r="J270" s="40"/>
      <c r="K270" s="41">
        <v>8788</v>
      </c>
      <c r="L270" s="41"/>
      <c r="M270" s="41"/>
      <c r="N270" s="42"/>
    </row>
    <row r="271" spans="1:14">
      <c r="A271" s="36">
        <v>262</v>
      </c>
      <c r="B271" s="37" t="s">
        <v>1038</v>
      </c>
      <c r="C271" s="38">
        <v>444035244</v>
      </c>
      <c r="D271" s="36">
        <v>444</v>
      </c>
      <c r="E271" s="33">
        <v>35</v>
      </c>
      <c r="F271" s="33">
        <v>244</v>
      </c>
      <c r="G271" s="33">
        <v>1</v>
      </c>
      <c r="H271" s="39">
        <v>1.077</v>
      </c>
      <c r="I271" s="36">
        <v>9</v>
      </c>
      <c r="J271" s="40"/>
      <c r="K271" s="41">
        <v>10847</v>
      </c>
      <c r="L271" s="41"/>
      <c r="M271" s="41"/>
      <c r="N271" s="42"/>
    </row>
    <row r="272" spans="1:14">
      <c r="A272" s="36">
        <v>263</v>
      </c>
      <c r="B272" s="37" t="s">
        <v>1039</v>
      </c>
      <c r="C272" s="38">
        <v>444035285</v>
      </c>
      <c r="D272" s="36">
        <v>444</v>
      </c>
      <c r="E272" s="33">
        <v>35</v>
      </c>
      <c r="F272" s="33">
        <v>285</v>
      </c>
      <c r="G272" s="33">
        <v>1</v>
      </c>
      <c r="H272" s="39">
        <v>1.077</v>
      </c>
      <c r="I272" s="36">
        <v>1</v>
      </c>
      <c r="J272" s="40"/>
      <c r="K272" s="41">
        <v>8788</v>
      </c>
      <c r="L272" s="41"/>
      <c r="M272" s="41"/>
      <c r="N272" s="42"/>
    </row>
    <row r="273" spans="1:14">
      <c r="A273" s="36">
        <v>264</v>
      </c>
      <c r="B273" s="37" t="s">
        <v>1040</v>
      </c>
      <c r="C273" s="38">
        <v>444035336</v>
      </c>
      <c r="D273" s="36">
        <v>444</v>
      </c>
      <c r="E273" s="33">
        <v>35</v>
      </c>
      <c r="F273" s="33">
        <v>336</v>
      </c>
      <c r="G273" s="33">
        <v>1</v>
      </c>
      <c r="H273" s="39">
        <v>1.077</v>
      </c>
      <c r="I273" s="36">
        <v>1</v>
      </c>
      <c r="J273" s="40"/>
      <c r="K273" s="41">
        <v>10901</v>
      </c>
      <c r="L273" s="41"/>
      <c r="M273" s="41"/>
      <c r="N273" s="42"/>
    </row>
    <row r="274" spans="1:14">
      <c r="A274" s="36">
        <v>265</v>
      </c>
      <c r="B274" s="37" t="s">
        <v>1041</v>
      </c>
      <c r="C274" s="38">
        <v>444035346</v>
      </c>
      <c r="D274" s="36">
        <v>444</v>
      </c>
      <c r="E274" s="33">
        <v>35</v>
      </c>
      <c r="F274" s="33">
        <v>346</v>
      </c>
      <c r="G274" s="33">
        <v>1</v>
      </c>
      <c r="H274" s="39">
        <v>1.077</v>
      </c>
      <c r="I274" s="36">
        <v>1</v>
      </c>
      <c r="J274" s="40"/>
      <c r="K274" s="41">
        <v>3865</v>
      </c>
      <c r="L274" s="41"/>
      <c r="M274" s="41"/>
      <c r="N274" s="42"/>
    </row>
    <row r="275" spans="1:14">
      <c r="A275" s="36">
        <v>266</v>
      </c>
      <c r="B275" s="37" t="s">
        <v>1042</v>
      </c>
      <c r="C275" s="38">
        <v>445348017</v>
      </c>
      <c r="D275" s="36">
        <v>445</v>
      </c>
      <c r="E275" s="33">
        <v>348</v>
      </c>
      <c r="F275" s="33">
        <v>17</v>
      </c>
      <c r="G275" s="33">
        <v>1</v>
      </c>
      <c r="H275" s="39">
        <v>1</v>
      </c>
      <c r="I275" s="36">
        <v>9</v>
      </c>
      <c r="J275" s="40"/>
      <c r="K275" s="41">
        <v>10385</v>
      </c>
      <c r="L275" s="41"/>
      <c r="M275" s="41"/>
      <c r="N275" s="42"/>
    </row>
    <row r="276" spans="1:14">
      <c r="A276" s="36">
        <v>267</v>
      </c>
      <c r="B276" s="37" t="s">
        <v>1043</v>
      </c>
      <c r="C276" s="38">
        <v>445348064</v>
      </c>
      <c r="D276" s="36">
        <v>445</v>
      </c>
      <c r="E276" s="33">
        <v>348</v>
      </c>
      <c r="F276" s="33">
        <v>64</v>
      </c>
      <c r="G276" s="33">
        <v>1</v>
      </c>
      <c r="H276" s="39">
        <v>1</v>
      </c>
      <c r="I276" s="36">
        <v>1</v>
      </c>
      <c r="J276" s="40"/>
      <c r="K276" s="41">
        <v>8445</v>
      </c>
      <c r="L276" s="41"/>
      <c r="M276" s="41"/>
      <c r="N276" s="42"/>
    </row>
    <row r="277" spans="1:14">
      <c r="A277" s="36">
        <v>268</v>
      </c>
      <c r="B277" s="37" t="s">
        <v>1044</v>
      </c>
      <c r="C277" s="38">
        <v>445348151</v>
      </c>
      <c r="D277" s="36">
        <v>445</v>
      </c>
      <c r="E277" s="33">
        <v>348</v>
      </c>
      <c r="F277" s="33">
        <v>151</v>
      </c>
      <c r="G277" s="33">
        <v>1</v>
      </c>
      <c r="H277" s="39">
        <v>1</v>
      </c>
      <c r="I277" s="36">
        <v>5</v>
      </c>
      <c r="J277" s="40"/>
      <c r="K277" s="41">
        <v>9456</v>
      </c>
      <c r="L277" s="41"/>
      <c r="M277" s="41"/>
      <c r="N277" s="42"/>
    </row>
    <row r="278" spans="1:14">
      <c r="A278" s="36">
        <v>269</v>
      </c>
      <c r="B278" s="37" t="s">
        <v>1045</v>
      </c>
      <c r="C278" s="38">
        <v>445348153</v>
      </c>
      <c r="D278" s="36">
        <v>445</v>
      </c>
      <c r="E278" s="33">
        <v>348</v>
      </c>
      <c r="F278" s="33">
        <v>153</v>
      </c>
      <c r="G278" s="33">
        <v>1</v>
      </c>
      <c r="H278" s="39">
        <v>1</v>
      </c>
      <c r="I278" s="36">
        <v>1</v>
      </c>
      <c r="J278" s="40"/>
      <c r="K278" s="41">
        <v>8920</v>
      </c>
      <c r="L278" s="41"/>
      <c r="M278" s="41"/>
      <c r="N278" s="42"/>
    </row>
    <row r="279" spans="1:14">
      <c r="A279" s="36">
        <v>270</v>
      </c>
      <c r="B279" s="37" t="s">
        <v>1046</v>
      </c>
      <c r="C279" s="38">
        <v>445348162</v>
      </c>
      <c r="D279" s="36">
        <v>445</v>
      </c>
      <c r="E279" s="33">
        <v>348</v>
      </c>
      <c r="F279" s="33">
        <v>162</v>
      </c>
      <c r="G279" s="33">
        <v>1</v>
      </c>
      <c r="H279" s="39">
        <v>1</v>
      </c>
      <c r="I279" s="36">
        <v>10</v>
      </c>
      <c r="J279" s="40"/>
      <c r="K279" s="41">
        <v>13055</v>
      </c>
      <c r="L279" s="41"/>
      <c r="M279" s="41"/>
      <c r="N279" s="42"/>
    </row>
    <row r="280" spans="1:14">
      <c r="A280" s="36">
        <v>271</v>
      </c>
      <c r="B280" s="37" t="s">
        <v>1047</v>
      </c>
      <c r="C280" s="38">
        <v>445348186</v>
      </c>
      <c r="D280" s="36">
        <v>445</v>
      </c>
      <c r="E280" s="33">
        <v>348</v>
      </c>
      <c r="F280" s="33">
        <v>186</v>
      </c>
      <c r="G280" s="33">
        <v>1</v>
      </c>
      <c r="H280" s="39">
        <v>1</v>
      </c>
      <c r="I280" s="36">
        <v>1</v>
      </c>
      <c r="J280" s="40"/>
      <c r="K280" s="41">
        <v>8730</v>
      </c>
      <c r="L280" s="41"/>
      <c r="M280" s="41"/>
      <c r="N280" s="42"/>
    </row>
    <row r="281" spans="1:14">
      <c r="A281" s="36">
        <v>272</v>
      </c>
      <c r="B281" s="37" t="s">
        <v>1048</v>
      </c>
      <c r="C281" s="38">
        <v>445348226</v>
      </c>
      <c r="D281" s="36">
        <v>445</v>
      </c>
      <c r="E281" s="33">
        <v>348</v>
      </c>
      <c r="F281" s="33">
        <v>226</v>
      </c>
      <c r="G281" s="33">
        <v>1</v>
      </c>
      <c r="H281" s="39">
        <v>1</v>
      </c>
      <c r="I281" s="36">
        <v>8</v>
      </c>
      <c r="J281" s="40"/>
      <c r="K281" s="41">
        <v>9970</v>
      </c>
      <c r="L281" s="41"/>
      <c r="M281" s="41"/>
      <c r="N281" s="42"/>
    </row>
    <row r="282" spans="1:14">
      <c r="A282" s="36">
        <v>273</v>
      </c>
      <c r="B282" s="37" t="s">
        <v>1049</v>
      </c>
      <c r="C282" s="38">
        <v>445348227</v>
      </c>
      <c r="D282" s="36">
        <v>445</v>
      </c>
      <c r="E282" s="33">
        <v>348</v>
      </c>
      <c r="F282" s="33">
        <v>227</v>
      </c>
      <c r="G282" s="33">
        <v>1</v>
      </c>
      <c r="H282" s="39">
        <v>1</v>
      </c>
      <c r="I282" s="36">
        <v>1</v>
      </c>
      <c r="J282" s="40"/>
      <c r="K282" s="41">
        <v>7875</v>
      </c>
      <c r="L282" s="41"/>
      <c r="M282" s="41"/>
      <c r="N282" s="42"/>
    </row>
    <row r="283" spans="1:14">
      <c r="A283" s="36">
        <v>274</v>
      </c>
      <c r="B283" s="37" t="s">
        <v>1050</v>
      </c>
      <c r="C283" s="38">
        <v>445348271</v>
      </c>
      <c r="D283" s="36">
        <v>445</v>
      </c>
      <c r="E283" s="33">
        <v>348</v>
      </c>
      <c r="F283" s="33">
        <v>271</v>
      </c>
      <c r="G283" s="33">
        <v>1</v>
      </c>
      <c r="H283" s="39">
        <v>1</v>
      </c>
      <c r="I283" s="36">
        <v>3</v>
      </c>
      <c r="J283" s="40"/>
      <c r="K283" s="41">
        <v>8963</v>
      </c>
      <c r="L283" s="41"/>
      <c r="M283" s="41"/>
      <c r="N283" s="42"/>
    </row>
    <row r="284" spans="1:14">
      <c r="A284" s="36">
        <v>275</v>
      </c>
      <c r="B284" s="37" t="s">
        <v>1051</v>
      </c>
      <c r="C284" s="38">
        <v>445348316</v>
      </c>
      <c r="D284" s="36">
        <v>445</v>
      </c>
      <c r="E284" s="33">
        <v>348</v>
      </c>
      <c r="F284" s="33">
        <v>316</v>
      </c>
      <c r="G284" s="33">
        <v>1</v>
      </c>
      <c r="H284" s="39">
        <v>1</v>
      </c>
      <c r="I284" s="36">
        <v>10</v>
      </c>
      <c r="J284" s="40"/>
      <c r="K284" s="41">
        <v>11439</v>
      </c>
      <c r="L284" s="41"/>
      <c r="M284" s="41"/>
      <c r="N284" s="42"/>
    </row>
    <row r="285" spans="1:14">
      <c r="A285" s="36">
        <v>276</v>
      </c>
      <c r="B285" s="37" t="s">
        <v>1052</v>
      </c>
      <c r="C285" s="38">
        <v>445348322</v>
      </c>
      <c r="D285" s="36">
        <v>445</v>
      </c>
      <c r="E285" s="33">
        <v>348</v>
      </c>
      <c r="F285" s="33">
        <v>322</v>
      </c>
      <c r="G285" s="33">
        <v>1</v>
      </c>
      <c r="H285" s="39">
        <v>1</v>
      </c>
      <c r="I285" s="36">
        <v>10</v>
      </c>
      <c r="J285" s="40"/>
      <c r="K285" s="41">
        <v>11139</v>
      </c>
      <c r="L285" s="41"/>
      <c r="M285" s="41"/>
      <c r="N285" s="42"/>
    </row>
    <row r="286" spans="1:14">
      <c r="A286" s="36">
        <v>277</v>
      </c>
      <c r="B286" s="37" t="s">
        <v>1053</v>
      </c>
      <c r="C286" s="38">
        <v>445348348</v>
      </c>
      <c r="D286" s="36">
        <v>445</v>
      </c>
      <c r="E286" s="33">
        <v>348</v>
      </c>
      <c r="F286" s="33">
        <v>348</v>
      </c>
      <c r="G286" s="33">
        <v>1</v>
      </c>
      <c r="H286" s="39">
        <v>1</v>
      </c>
      <c r="I286" s="36">
        <v>9</v>
      </c>
      <c r="J286" s="40"/>
      <c r="K286" s="41">
        <v>10488</v>
      </c>
      <c r="L286" s="41"/>
      <c r="M286" s="41"/>
      <c r="N286" s="42"/>
    </row>
    <row r="287" spans="1:14">
      <c r="A287" s="36">
        <v>278</v>
      </c>
      <c r="B287" s="37" t="s">
        <v>1054</v>
      </c>
      <c r="C287" s="38">
        <v>445348658</v>
      </c>
      <c r="D287" s="36">
        <v>445</v>
      </c>
      <c r="E287" s="33">
        <v>348</v>
      </c>
      <c r="F287" s="33">
        <v>658</v>
      </c>
      <c r="G287" s="33">
        <v>1</v>
      </c>
      <c r="H287" s="39">
        <v>1</v>
      </c>
      <c r="I287" s="36">
        <v>1</v>
      </c>
      <c r="J287" s="40"/>
      <c r="K287" s="41">
        <v>9585</v>
      </c>
      <c r="L287" s="41"/>
      <c r="M287" s="41"/>
      <c r="N287" s="42"/>
    </row>
    <row r="288" spans="1:14">
      <c r="A288" s="36">
        <v>279</v>
      </c>
      <c r="B288" s="37" t="s">
        <v>1055</v>
      </c>
      <c r="C288" s="38">
        <v>445348767</v>
      </c>
      <c r="D288" s="36">
        <v>445</v>
      </c>
      <c r="E288" s="33">
        <v>348</v>
      </c>
      <c r="F288" s="33">
        <v>767</v>
      </c>
      <c r="G288" s="33">
        <v>1</v>
      </c>
      <c r="H288" s="39">
        <v>1</v>
      </c>
      <c r="I288" s="36">
        <v>1</v>
      </c>
      <c r="J288" s="40"/>
      <c r="K288" s="41">
        <v>9142</v>
      </c>
      <c r="L288" s="41"/>
      <c r="M288" s="41"/>
      <c r="N288" s="42"/>
    </row>
    <row r="289" spans="1:14">
      <c r="A289" s="36">
        <v>280</v>
      </c>
      <c r="B289" s="37" t="s">
        <v>1056</v>
      </c>
      <c r="C289" s="38">
        <v>445348775</v>
      </c>
      <c r="D289" s="36">
        <v>445</v>
      </c>
      <c r="E289" s="33">
        <v>348</v>
      </c>
      <c r="F289" s="33">
        <v>775</v>
      </c>
      <c r="G289" s="33">
        <v>1</v>
      </c>
      <c r="H289" s="39">
        <v>1</v>
      </c>
      <c r="I289" s="36">
        <v>1</v>
      </c>
      <c r="J289" s="40"/>
      <c r="K289" s="41">
        <v>9297</v>
      </c>
      <c r="L289" s="41"/>
      <c r="M289" s="41"/>
      <c r="N289" s="42"/>
    </row>
    <row r="290" spans="1:14">
      <c r="A290" s="36">
        <v>281</v>
      </c>
      <c r="B290" s="37" t="s">
        <v>1057</v>
      </c>
      <c r="C290" s="38">
        <v>446099016</v>
      </c>
      <c r="D290" s="36">
        <v>446</v>
      </c>
      <c r="E290" s="33">
        <v>99</v>
      </c>
      <c r="F290" s="33">
        <v>16</v>
      </c>
      <c r="G290" s="33">
        <v>1</v>
      </c>
      <c r="H290" s="39">
        <v>1.05</v>
      </c>
      <c r="I290" s="36">
        <v>3</v>
      </c>
      <c r="J290" s="40"/>
      <c r="K290" s="41">
        <v>9256</v>
      </c>
      <c r="L290" s="41"/>
      <c r="M290" s="41"/>
      <c r="N290" s="42"/>
    </row>
    <row r="291" spans="1:14">
      <c r="A291" s="36">
        <v>282</v>
      </c>
      <c r="B291" s="37" t="s">
        <v>1058</v>
      </c>
      <c r="C291" s="38">
        <v>446099018</v>
      </c>
      <c r="D291" s="36">
        <v>446</v>
      </c>
      <c r="E291" s="33">
        <v>99</v>
      </c>
      <c r="F291" s="33">
        <v>18</v>
      </c>
      <c r="G291" s="33">
        <v>1</v>
      </c>
      <c r="H291" s="39">
        <v>1.05</v>
      </c>
      <c r="I291" s="36">
        <v>9</v>
      </c>
      <c r="J291" s="40"/>
      <c r="K291" s="41">
        <v>10830</v>
      </c>
      <c r="L291" s="41"/>
      <c r="M291" s="41"/>
      <c r="N291" s="42"/>
    </row>
    <row r="292" spans="1:14">
      <c r="A292" s="36">
        <v>283</v>
      </c>
      <c r="B292" s="37" t="s">
        <v>1059</v>
      </c>
      <c r="C292" s="38">
        <v>446099035</v>
      </c>
      <c r="D292" s="36">
        <v>446</v>
      </c>
      <c r="E292" s="33">
        <v>99</v>
      </c>
      <c r="F292" s="33">
        <v>35</v>
      </c>
      <c r="G292" s="33">
        <v>1</v>
      </c>
      <c r="H292" s="39">
        <v>1.05</v>
      </c>
      <c r="I292" s="36">
        <v>10</v>
      </c>
      <c r="J292" s="40"/>
      <c r="K292" s="41">
        <v>12490</v>
      </c>
      <c r="L292" s="41"/>
      <c r="M292" s="41"/>
      <c r="N292" s="42"/>
    </row>
    <row r="293" spans="1:14">
      <c r="A293" s="36">
        <v>284</v>
      </c>
      <c r="B293" s="37" t="s">
        <v>1060</v>
      </c>
      <c r="C293" s="38">
        <v>446099044</v>
      </c>
      <c r="D293" s="36">
        <v>446</v>
      </c>
      <c r="E293" s="33">
        <v>99</v>
      </c>
      <c r="F293" s="33">
        <v>44</v>
      </c>
      <c r="G293" s="33">
        <v>1</v>
      </c>
      <c r="H293" s="39">
        <v>1.05</v>
      </c>
      <c r="I293" s="36">
        <v>7</v>
      </c>
      <c r="J293" s="40"/>
      <c r="K293" s="41">
        <v>10609</v>
      </c>
      <c r="L293" s="41"/>
      <c r="M293" s="41"/>
      <c r="N293" s="42"/>
    </row>
    <row r="294" spans="1:14">
      <c r="A294" s="36">
        <v>285</v>
      </c>
      <c r="B294" s="37" t="s">
        <v>1061</v>
      </c>
      <c r="C294" s="38">
        <v>446099050</v>
      </c>
      <c r="D294" s="36">
        <v>446</v>
      </c>
      <c r="E294" s="33">
        <v>99</v>
      </c>
      <c r="F294" s="33">
        <v>50</v>
      </c>
      <c r="G294" s="33">
        <v>1</v>
      </c>
      <c r="H294" s="39">
        <v>1.05</v>
      </c>
      <c r="I294" s="36">
        <v>1</v>
      </c>
      <c r="J294" s="40"/>
      <c r="K294" s="41">
        <v>8578</v>
      </c>
      <c r="L294" s="41"/>
      <c r="M294" s="41"/>
      <c r="N294" s="42"/>
    </row>
    <row r="295" spans="1:14">
      <c r="A295" s="36">
        <v>286</v>
      </c>
      <c r="B295" s="37" t="s">
        <v>1062</v>
      </c>
      <c r="C295" s="38">
        <v>446099088</v>
      </c>
      <c r="D295" s="36">
        <v>446</v>
      </c>
      <c r="E295" s="33">
        <v>99</v>
      </c>
      <c r="F295" s="33">
        <v>88</v>
      </c>
      <c r="G295" s="33">
        <v>1</v>
      </c>
      <c r="H295" s="39">
        <v>1.05</v>
      </c>
      <c r="I295" s="36">
        <v>2</v>
      </c>
      <c r="J295" s="40"/>
      <c r="K295" s="41">
        <v>9260</v>
      </c>
      <c r="L295" s="41"/>
      <c r="M295" s="41"/>
      <c r="N295" s="42"/>
    </row>
    <row r="296" spans="1:14">
      <c r="A296" s="36">
        <v>287</v>
      </c>
      <c r="B296" s="37" t="s">
        <v>1063</v>
      </c>
      <c r="C296" s="38">
        <v>446099099</v>
      </c>
      <c r="D296" s="36">
        <v>446</v>
      </c>
      <c r="E296" s="33">
        <v>99</v>
      </c>
      <c r="F296" s="33">
        <v>99</v>
      </c>
      <c r="G296" s="33">
        <v>1</v>
      </c>
      <c r="H296" s="39">
        <v>1.05</v>
      </c>
      <c r="I296" s="36">
        <v>4</v>
      </c>
      <c r="J296" s="40"/>
      <c r="K296" s="41">
        <v>9741</v>
      </c>
      <c r="L296" s="41"/>
      <c r="M296" s="41"/>
      <c r="N296" s="42"/>
    </row>
    <row r="297" spans="1:14">
      <c r="A297" s="36">
        <v>288</v>
      </c>
      <c r="B297" s="37" t="s">
        <v>1064</v>
      </c>
      <c r="C297" s="38">
        <v>446099167</v>
      </c>
      <c r="D297" s="36">
        <v>446</v>
      </c>
      <c r="E297" s="33">
        <v>99</v>
      </c>
      <c r="F297" s="33">
        <v>167</v>
      </c>
      <c r="G297" s="33">
        <v>1</v>
      </c>
      <c r="H297" s="39">
        <v>1.05</v>
      </c>
      <c r="I297" s="36">
        <v>3</v>
      </c>
      <c r="J297" s="40"/>
      <c r="K297" s="41">
        <v>9344</v>
      </c>
      <c r="L297" s="41"/>
      <c r="M297" s="41"/>
      <c r="N297" s="42"/>
    </row>
    <row r="298" spans="1:14">
      <c r="A298" s="36">
        <v>289</v>
      </c>
      <c r="B298" s="37" t="s">
        <v>1065</v>
      </c>
      <c r="C298" s="38">
        <v>446099177</v>
      </c>
      <c r="D298" s="36">
        <v>446</v>
      </c>
      <c r="E298" s="33">
        <v>99</v>
      </c>
      <c r="F298" s="33">
        <v>177</v>
      </c>
      <c r="G298" s="33">
        <v>1</v>
      </c>
      <c r="H298" s="39">
        <v>1.05</v>
      </c>
      <c r="I298" s="36">
        <v>1</v>
      </c>
      <c r="J298" s="40"/>
      <c r="K298" s="41">
        <v>8403</v>
      </c>
      <c r="L298" s="41"/>
      <c r="M298" s="41"/>
      <c r="N298" s="42"/>
    </row>
    <row r="299" spans="1:14">
      <c r="A299" s="36">
        <v>290</v>
      </c>
      <c r="B299" s="37" t="s">
        <v>1066</v>
      </c>
      <c r="C299" s="38">
        <v>446099208</v>
      </c>
      <c r="D299" s="36">
        <v>446</v>
      </c>
      <c r="E299" s="33">
        <v>99</v>
      </c>
      <c r="F299" s="33">
        <v>208</v>
      </c>
      <c r="G299" s="33">
        <v>1</v>
      </c>
      <c r="H299" s="39">
        <v>1.05</v>
      </c>
      <c r="I299" s="36">
        <v>1</v>
      </c>
      <c r="J299" s="40"/>
      <c r="K299" s="41">
        <v>8586</v>
      </c>
      <c r="L299" s="41"/>
      <c r="M299" s="41"/>
      <c r="N299" s="42"/>
    </row>
    <row r="300" spans="1:14">
      <c r="A300" s="36">
        <v>291</v>
      </c>
      <c r="B300" s="37" t="s">
        <v>1067</v>
      </c>
      <c r="C300" s="38">
        <v>446099212</v>
      </c>
      <c r="D300" s="36">
        <v>446</v>
      </c>
      <c r="E300" s="33">
        <v>99</v>
      </c>
      <c r="F300" s="33">
        <v>212</v>
      </c>
      <c r="G300" s="33">
        <v>1</v>
      </c>
      <c r="H300" s="39">
        <v>1.05</v>
      </c>
      <c r="I300" s="36">
        <v>2</v>
      </c>
      <c r="J300" s="40"/>
      <c r="K300" s="41">
        <v>9255</v>
      </c>
      <c r="L300" s="41"/>
      <c r="M300" s="41"/>
      <c r="N300" s="42"/>
    </row>
    <row r="301" spans="1:14">
      <c r="A301" s="36">
        <v>292</v>
      </c>
      <c r="B301" s="37" t="s">
        <v>1068</v>
      </c>
      <c r="C301" s="38">
        <v>446099218</v>
      </c>
      <c r="D301" s="36">
        <v>446</v>
      </c>
      <c r="E301" s="33">
        <v>99</v>
      </c>
      <c r="F301" s="33">
        <v>218</v>
      </c>
      <c r="G301" s="33">
        <v>1</v>
      </c>
      <c r="H301" s="39">
        <v>1.05</v>
      </c>
      <c r="I301" s="36">
        <v>1</v>
      </c>
      <c r="J301" s="40"/>
      <c r="K301" s="41">
        <v>9150</v>
      </c>
      <c r="L301" s="41"/>
      <c r="M301" s="41"/>
      <c r="N301" s="42"/>
    </row>
    <row r="302" spans="1:14">
      <c r="A302" s="36">
        <v>293</v>
      </c>
      <c r="B302" s="37" t="s">
        <v>1069</v>
      </c>
      <c r="C302" s="38">
        <v>446099220</v>
      </c>
      <c r="D302" s="36">
        <v>446</v>
      </c>
      <c r="E302" s="33">
        <v>99</v>
      </c>
      <c r="F302" s="33">
        <v>220</v>
      </c>
      <c r="G302" s="33">
        <v>1</v>
      </c>
      <c r="H302" s="39">
        <v>1.05</v>
      </c>
      <c r="I302" s="36">
        <v>6</v>
      </c>
      <c r="J302" s="40"/>
      <c r="K302" s="41">
        <v>9937</v>
      </c>
      <c r="L302" s="41"/>
      <c r="M302" s="41"/>
      <c r="N302" s="42"/>
    </row>
    <row r="303" spans="1:14">
      <c r="A303" s="36">
        <v>294</v>
      </c>
      <c r="B303" s="37" t="s">
        <v>1070</v>
      </c>
      <c r="C303" s="38">
        <v>446099238</v>
      </c>
      <c r="D303" s="36">
        <v>446</v>
      </c>
      <c r="E303" s="33">
        <v>99</v>
      </c>
      <c r="F303" s="33">
        <v>238</v>
      </c>
      <c r="G303" s="33">
        <v>1</v>
      </c>
      <c r="H303" s="39">
        <v>1.05</v>
      </c>
      <c r="I303" s="36">
        <v>2</v>
      </c>
      <c r="J303" s="40"/>
      <c r="K303" s="41">
        <v>9039</v>
      </c>
      <c r="L303" s="41"/>
      <c r="M303" s="41"/>
      <c r="N303" s="42"/>
    </row>
    <row r="304" spans="1:14">
      <c r="A304" s="36">
        <v>295</v>
      </c>
      <c r="B304" s="37" t="s">
        <v>1071</v>
      </c>
      <c r="C304" s="38">
        <v>446099244</v>
      </c>
      <c r="D304" s="36">
        <v>446</v>
      </c>
      <c r="E304" s="33">
        <v>99</v>
      </c>
      <c r="F304" s="33">
        <v>244</v>
      </c>
      <c r="G304" s="33">
        <v>1</v>
      </c>
      <c r="H304" s="39">
        <v>1.05</v>
      </c>
      <c r="I304" s="36">
        <v>8</v>
      </c>
      <c r="J304" s="40"/>
      <c r="K304" s="41">
        <v>10729</v>
      </c>
      <c r="L304" s="41"/>
      <c r="M304" s="41"/>
      <c r="N304" s="42"/>
    </row>
    <row r="305" spans="1:14">
      <c r="A305" s="36">
        <v>296</v>
      </c>
      <c r="B305" s="37" t="s">
        <v>1072</v>
      </c>
      <c r="C305" s="38">
        <v>446099266</v>
      </c>
      <c r="D305" s="36">
        <v>446</v>
      </c>
      <c r="E305" s="33">
        <v>99</v>
      </c>
      <c r="F305" s="33">
        <v>266</v>
      </c>
      <c r="G305" s="33">
        <v>1</v>
      </c>
      <c r="H305" s="39">
        <v>1.05</v>
      </c>
      <c r="I305" s="36">
        <v>1</v>
      </c>
      <c r="J305" s="40"/>
      <c r="K305" s="41">
        <v>8670</v>
      </c>
      <c r="L305" s="41"/>
      <c r="M305" s="41"/>
      <c r="N305" s="42"/>
    </row>
    <row r="306" spans="1:14">
      <c r="A306" s="36">
        <v>297</v>
      </c>
      <c r="B306" s="37" t="s">
        <v>1073</v>
      </c>
      <c r="C306" s="38">
        <v>446099285</v>
      </c>
      <c r="D306" s="36">
        <v>446</v>
      </c>
      <c r="E306" s="33">
        <v>99</v>
      </c>
      <c r="F306" s="33">
        <v>285</v>
      </c>
      <c r="G306" s="33">
        <v>1</v>
      </c>
      <c r="H306" s="39">
        <v>1.05</v>
      </c>
      <c r="I306" s="36">
        <v>2</v>
      </c>
      <c r="J306" s="40"/>
      <c r="K306" s="41">
        <v>9430</v>
      </c>
      <c r="L306" s="41"/>
      <c r="M306" s="41"/>
      <c r="N306" s="42"/>
    </row>
    <row r="307" spans="1:14">
      <c r="A307" s="36">
        <v>298</v>
      </c>
      <c r="B307" s="37" t="s">
        <v>1074</v>
      </c>
      <c r="C307" s="38">
        <v>446099293</v>
      </c>
      <c r="D307" s="36">
        <v>446</v>
      </c>
      <c r="E307" s="33">
        <v>99</v>
      </c>
      <c r="F307" s="33">
        <v>293</v>
      </c>
      <c r="G307" s="33">
        <v>1</v>
      </c>
      <c r="H307" s="39">
        <v>1.05</v>
      </c>
      <c r="I307" s="36">
        <v>1</v>
      </c>
      <c r="J307" s="40"/>
      <c r="K307" s="41">
        <v>8931</v>
      </c>
      <c r="L307" s="41"/>
      <c r="M307" s="41"/>
      <c r="N307" s="42"/>
    </row>
    <row r="308" spans="1:14">
      <c r="A308" s="36">
        <v>299</v>
      </c>
      <c r="B308" s="37" t="s">
        <v>1075</v>
      </c>
      <c r="C308" s="38">
        <v>446099307</v>
      </c>
      <c r="D308" s="36">
        <v>446</v>
      </c>
      <c r="E308" s="33">
        <v>99</v>
      </c>
      <c r="F308" s="33">
        <v>307</v>
      </c>
      <c r="G308" s="33">
        <v>1</v>
      </c>
      <c r="H308" s="39">
        <v>1.05</v>
      </c>
      <c r="I308" s="36">
        <v>2</v>
      </c>
      <c r="J308" s="40"/>
      <c r="K308" s="41">
        <v>9166</v>
      </c>
      <c r="L308" s="41"/>
      <c r="M308" s="41"/>
      <c r="N308" s="42"/>
    </row>
    <row r="309" spans="1:14">
      <c r="A309" s="36">
        <v>300</v>
      </c>
      <c r="B309" s="37" t="s">
        <v>1076</v>
      </c>
      <c r="C309" s="38">
        <v>446099323</v>
      </c>
      <c r="D309" s="36">
        <v>446</v>
      </c>
      <c r="E309" s="33">
        <v>99</v>
      </c>
      <c r="F309" s="33">
        <v>323</v>
      </c>
      <c r="G309" s="33">
        <v>1</v>
      </c>
      <c r="H309" s="39">
        <v>1.05</v>
      </c>
      <c r="I309" s="36">
        <v>1</v>
      </c>
      <c r="J309" s="40"/>
      <c r="K309" s="41">
        <v>8204</v>
      </c>
      <c r="L309" s="41"/>
      <c r="M309" s="41"/>
      <c r="N309" s="42"/>
    </row>
    <row r="310" spans="1:14">
      <c r="A310" s="36">
        <v>301</v>
      </c>
      <c r="B310" s="37" t="s">
        <v>1077</v>
      </c>
      <c r="C310" s="38">
        <v>446099350</v>
      </c>
      <c r="D310" s="36">
        <v>446</v>
      </c>
      <c r="E310" s="33">
        <v>99</v>
      </c>
      <c r="F310" s="33">
        <v>350</v>
      </c>
      <c r="G310" s="33">
        <v>1</v>
      </c>
      <c r="H310" s="39">
        <v>1.05</v>
      </c>
      <c r="I310" s="36">
        <v>5</v>
      </c>
      <c r="J310" s="40"/>
      <c r="K310" s="41">
        <v>9461</v>
      </c>
      <c r="L310" s="41"/>
      <c r="M310" s="41"/>
      <c r="N310" s="42"/>
    </row>
    <row r="311" spans="1:14">
      <c r="A311" s="36">
        <v>302</v>
      </c>
      <c r="B311" s="37" t="s">
        <v>1078</v>
      </c>
      <c r="C311" s="38">
        <v>446099352</v>
      </c>
      <c r="D311" s="36">
        <v>446</v>
      </c>
      <c r="E311" s="33">
        <v>99</v>
      </c>
      <c r="F311" s="33">
        <v>352</v>
      </c>
      <c r="G311" s="33">
        <v>1</v>
      </c>
      <c r="H311" s="39">
        <v>1.05</v>
      </c>
      <c r="I311" s="36">
        <v>10</v>
      </c>
      <c r="J311" s="40"/>
      <c r="K311" s="41">
        <v>14314</v>
      </c>
      <c r="L311" s="41"/>
      <c r="M311" s="41"/>
      <c r="N311" s="42"/>
    </row>
    <row r="312" spans="1:14">
      <c r="A312" s="36">
        <v>303</v>
      </c>
      <c r="B312" s="37" t="s">
        <v>1079</v>
      </c>
      <c r="C312" s="38">
        <v>446099625</v>
      </c>
      <c r="D312" s="36">
        <v>446</v>
      </c>
      <c r="E312" s="33">
        <v>99</v>
      </c>
      <c r="F312" s="33">
        <v>625</v>
      </c>
      <c r="G312" s="33">
        <v>1</v>
      </c>
      <c r="H312" s="39">
        <v>1.05</v>
      </c>
      <c r="I312" s="36">
        <v>7</v>
      </c>
      <c r="J312" s="40"/>
      <c r="K312" s="41">
        <v>10226</v>
      </c>
      <c r="L312" s="41"/>
      <c r="M312" s="41"/>
      <c r="N312" s="42"/>
    </row>
    <row r="313" spans="1:14">
      <c r="A313" s="36">
        <v>304</v>
      </c>
      <c r="B313" s="37" t="s">
        <v>1080</v>
      </c>
      <c r="C313" s="38">
        <v>446099650</v>
      </c>
      <c r="D313" s="36">
        <v>446</v>
      </c>
      <c r="E313" s="33">
        <v>99</v>
      </c>
      <c r="F313" s="33">
        <v>650</v>
      </c>
      <c r="G313" s="33">
        <v>1</v>
      </c>
      <c r="H313" s="39">
        <v>1.05</v>
      </c>
      <c r="I313" s="36">
        <v>1</v>
      </c>
      <c r="J313" s="40"/>
      <c r="K313" s="41">
        <v>8578</v>
      </c>
      <c r="L313" s="41"/>
      <c r="M313" s="41"/>
      <c r="N313" s="42"/>
    </row>
    <row r="314" spans="1:14">
      <c r="A314" s="36">
        <v>305</v>
      </c>
      <c r="B314" s="37" t="s">
        <v>1081</v>
      </c>
      <c r="C314" s="38">
        <v>446099690</v>
      </c>
      <c r="D314" s="36">
        <v>446</v>
      </c>
      <c r="E314" s="33">
        <v>99</v>
      </c>
      <c r="F314" s="33">
        <v>690</v>
      </c>
      <c r="G314" s="33">
        <v>1</v>
      </c>
      <c r="H314" s="39">
        <v>1.05</v>
      </c>
      <c r="I314" s="36">
        <v>8</v>
      </c>
      <c r="J314" s="40"/>
      <c r="K314" s="41">
        <v>10659</v>
      </c>
      <c r="L314" s="41"/>
      <c r="M314" s="41"/>
      <c r="N314" s="42"/>
    </row>
    <row r="315" spans="1:14">
      <c r="A315" s="36">
        <v>306</v>
      </c>
      <c r="B315" s="37" t="s">
        <v>1082</v>
      </c>
      <c r="C315" s="38">
        <v>447101025</v>
      </c>
      <c r="D315" s="36">
        <v>447</v>
      </c>
      <c r="E315" s="33">
        <v>101</v>
      </c>
      <c r="F315" s="33">
        <v>25</v>
      </c>
      <c r="G315" s="33">
        <v>1</v>
      </c>
      <c r="H315" s="39">
        <v>1.044</v>
      </c>
      <c r="I315" s="36">
        <v>4</v>
      </c>
      <c r="J315" s="40"/>
      <c r="K315" s="41">
        <v>8972</v>
      </c>
      <c r="L315" s="41"/>
      <c r="M315" s="41"/>
      <c r="N315" s="42"/>
    </row>
    <row r="316" spans="1:14">
      <c r="A316" s="36">
        <v>307</v>
      </c>
      <c r="B316" s="37" t="s">
        <v>1083</v>
      </c>
      <c r="C316" s="38">
        <v>447101101</v>
      </c>
      <c r="D316" s="36">
        <v>447</v>
      </c>
      <c r="E316" s="33">
        <v>101</v>
      </c>
      <c r="F316" s="33">
        <v>101</v>
      </c>
      <c r="G316" s="33">
        <v>1</v>
      </c>
      <c r="H316" s="39">
        <v>1.044</v>
      </c>
      <c r="I316" s="36">
        <v>1</v>
      </c>
      <c r="J316" s="40"/>
      <c r="K316" s="41">
        <v>8616</v>
      </c>
      <c r="L316" s="41"/>
      <c r="M316" s="41"/>
      <c r="N316" s="42"/>
    </row>
    <row r="317" spans="1:14">
      <c r="A317" s="36">
        <v>308</v>
      </c>
      <c r="B317" s="37" t="s">
        <v>1084</v>
      </c>
      <c r="C317" s="38">
        <v>447101167</v>
      </c>
      <c r="D317" s="36">
        <v>447</v>
      </c>
      <c r="E317" s="33">
        <v>101</v>
      </c>
      <c r="F317" s="33">
        <v>167</v>
      </c>
      <c r="G317" s="33">
        <v>1</v>
      </c>
      <c r="H317" s="39">
        <v>1.044</v>
      </c>
      <c r="I317" s="36">
        <v>1</v>
      </c>
      <c r="J317" s="40"/>
      <c r="K317" s="41">
        <v>8165</v>
      </c>
      <c r="L317" s="41"/>
      <c r="M317" s="41"/>
      <c r="N317" s="42"/>
    </row>
    <row r="318" spans="1:14">
      <c r="A318" s="36">
        <v>309</v>
      </c>
      <c r="B318" s="37" t="s">
        <v>1085</v>
      </c>
      <c r="C318" s="38">
        <v>447101177</v>
      </c>
      <c r="D318" s="36">
        <v>447</v>
      </c>
      <c r="E318" s="33">
        <v>101</v>
      </c>
      <c r="F318" s="33">
        <v>177</v>
      </c>
      <c r="G318" s="33">
        <v>1</v>
      </c>
      <c r="H318" s="39">
        <v>1.044</v>
      </c>
      <c r="I318" s="36">
        <v>7</v>
      </c>
      <c r="J318" s="40"/>
      <c r="K318" s="41">
        <v>9528</v>
      </c>
      <c r="L318" s="41"/>
      <c r="M318" s="41"/>
      <c r="N318" s="42"/>
    </row>
    <row r="319" spans="1:14">
      <c r="A319" s="36">
        <v>310</v>
      </c>
      <c r="B319" s="37" t="s">
        <v>1086</v>
      </c>
      <c r="C319" s="38">
        <v>447101185</v>
      </c>
      <c r="D319" s="36">
        <v>447</v>
      </c>
      <c r="E319" s="33">
        <v>101</v>
      </c>
      <c r="F319" s="33">
        <v>185</v>
      </c>
      <c r="G319" s="33">
        <v>1</v>
      </c>
      <c r="H319" s="39">
        <v>1.044</v>
      </c>
      <c r="I319" s="36">
        <v>1</v>
      </c>
      <c r="J319" s="40"/>
      <c r="K319" s="41">
        <v>8559</v>
      </c>
      <c r="L319" s="41"/>
      <c r="M319" s="41"/>
      <c r="N319" s="42"/>
    </row>
    <row r="320" spans="1:14">
      <c r="A320" s="36">
        <v>311</v>
      </c>
      <c r="B320" s="37" t="s">
        <v>1087</v>
      </c>
      <c r="C320" s="38">
        <v>447101650</v>
      </c>
      <c r="D320" s="36">
        <v>447</v>
      </c>
      <c r="E320" s="33">
        <v>101</v>
      </c>
      <c r="F320" s="33">
        <v>650</v>
      </c>
      <c r="G320" s="33">
        <v>1</v>
      </c>
      <c r="H320" s="39">
        <v>1.044</v>
      </c>
      <c r="I320" s="36">
        <v>1</v>
      </c>
      <c r="J320" s="40"/>
      <c r="K320" s="41">
        <v>8165</v>
      </c>
      <c r="L320" s="41"/>
      <c r="M320" s="41"/>
      <c r="N320" s="42"/>
    </row>
    <row r="321" spans="1:14">
      <c r="A321" s="36">
        <v>312</v>
      </c>
      <c r="B321" s="37" t="s">
        <v>1088</v>
      </c>
      <c r="C321" s="38">
        <v>449035035</v>
      </c>
      <c r="D321" s="36">
        <v>449</v>
      </c>
      <c r="E321" s="33">
        <v>35</v>
      </c>
      <c r="F321" s="33">
        <v>35</v>
      </c>
      <c r="G321" s="33">
        <v>1</v>
      </c>
      <c r="H321" s="39">
        <v>1.077</v>
      </c>
      <c r="I321" s="36">
        <v>7</v>
      </c>
      <c r="J321" s="40"/>
      <c r="K321" s="41">
        <v>10658</v>
      </c>
      <c r="L321" s="41"/>
      <c r="M321" s="41"/>
      <c r="N321" s="42"/>
    </row>
    <row r="322" spans="1:14">
      <c r="A322" s="36">
        <v>313</v>
      </c>
      <c r="B322" s="37" t="s">
        <v>1089</v>
      </c>
      <c r="C322" s="38">
        <v>449035040</v>
      </c>
      <c r="D322" s="36">
        <v>449</v>
      </c>
      <c r="E322" s="33">
        <v>35</v>
      </c>
      <c r="F322" s="33">
        <v>40</v>
      </c>
      <c r="G322" s="33">
        <v>1</v>
      </c>
      <c r="H322" s="39">
        <v>1.077</v>
      </c>
      <c r="I322" s="36">
        <v>1</v>
      </c>
      <c r="J322" s="40"/>
      <c r="K322" s="41">
        <v>10207</v>
      </c>
      <c r="L322" s="41"/>
      <c r="M322" s="41"/>
      <c r="N322" s="42"/>
    </row>
    <row r="323" spans="1:14">
      <c r="A323" s="36">
        <v>314</v>
      </c>
      <c r="B323" s="37" t="s">
        <v>1090</v>
      </c>
      <c r="C323" s="38">
        <v>449035044</v>
      </c>
      <c r="D323" s="36">
        <v>449</v>
      </c>
      <c r="E323" s="33">
        <v>35</v>
      </c>
      <c r="F323" s="33">
        <v>44</v>
      </c>
      <c r="G323" s="33">
        <v>1</v>
      </c>
      <c r="H323" s="39">
        <v>1.077</v>
      </c>
      <c r="I323" s="36">
        <v>10</v>
      </c>
      <c r="J323" s="40"/>
      <c r="K323" s="41">
        <v>13216</v>
      </c>
      <c r="L323" s="41"/>
      <c r="M323" s="41"/>
      <c r="N323" s="42"/>
    </row>
    <row r="324" spans="1:14">
      <c r="A324" s="36">
        <v>315</v>
      </c>
      <c r="B324" s="37" t="s">
        <v>1091</v>
      </c>
      <c r="C324" s="38">
        <v>449035049</v>
      </c>
      <c r="D324" s="36">
        <v>449</v>
      </c>
      <c r="E324" s="33">
        <v>35</v>
      </c>
      <c r="F324" s="33">
        <v>49</v>
      </c>
      <c r="G324" s="33">
        <v>1</v>
      </c>
      <c r="H324" s="39">
        <v>1.077</v>
      </c>
      <c r="I324" s="36">
        <v>10</v>
      </c>
      <c r="J324" s="40"/>
      <c r="K324" s="41">
        <v>12810</v>
      </c>
      <c r="L324" s="41"/>
      <c r="M324" s="41"/>
      <c r="N324" s="42"/>
    </row>
    <row r="325" spans="1:14">
      <c r="A325" s="36">
        <v>316</v>
      </c>
      <c r="B325" s="37" t="s">
        <v>1092</v>
      </c>
      <c r="C325" s="38">
        <v>449035133</v>
      </c>
      <c r="D325" s="36">
        <v>449</v>
      </c>
      <c r="E325" s="33">
        <v>35</v>
      </c>
      <c r="F325" s="33">
        <v>133</v>
      </c>
      <c r="G325" s="33">
        <v>1</v>
      </c>
      <c r="H325" s="39">
        <v>1.077</v>
      </c>
      <c r="I325" s="36">
        <v>1</v>
      </c>
      <c r="J325" s="40"/>
      <c r="K325" s="41">
        <v>8382</v>
      </c>
      <c r="L325" s="41"/>
      <c r="M325" s="41"/>
      <c r="N325" s="42"/>
    </row>
    <row r="326" spans="1:14">
      <c r="A326" s="36">
        <v>317</v>
      </c>
      <c r="B326" s="37" t="s">
        <v>1093</v>
      </c>
      <c r="C326" s="38">
        <v>449035165</v>
      </c>
      <c r="D326" s="36">
        <v>449</v>
      </c>
      <c r="E326" s="33">
        <v>35</v>
      </c>
      <c r="F326" s="33">
        <v>165</v>
      </c>
      <c r="G326" s="33">
        <v>1</v>
      </c>
      <c r="H326" s="39">
        <v>1.077</v>
      </c>
      <c r="I326" s="36">
        <v>1</v>
      </c>
      <c r="J326" s="40"/>
      <c r="K326" s="41">
        <v>10207</v>
      </c>
      <c r="L326" s="41"/>
      <c r="M326" s="41"/>
      <c r="N326" s="42"/>
    </row>
    <row r="327" spans="1:14">
      <c r="A327" s="36">
        <v>318</v>
      </c>
      <c r="B327" s="37" t="s">
        <v>1094</v>
      </c>
      <c r="C327" s="38">
        <v>449035170</v>
      </c>
      <c r="D327" s="36">
        <v>449</v>
      </c>
      <c r="E327" s="33">
        <v>35</v>
      </c>
      <c r="F327" s="33">
        <v>170</v>
      </c>
      <c r="G327" s="33">
        <v>1</v>
      </c>
      <c r="H327" s="39">
        <v>1.077</v>
      </c>
      <c r="I327" s="36">
        <v>10</v>
      </c>
      <c r="J327" s="40"/>
      <c r="K327" s="41">
        <v>12810</v>
      </c>
      <c r="L327" s="41"/>
      <c r="M327" s="41"/>
      <c r="N327" s="42"/>
    </row>
    <row r="328" spans="1:14">
      <c r="A328" s="36">
        <v>319</v>
      </c>
      <c r="B328" s="37" t="s">
        <v>1095</v>
      </c>
      <c r="C328" s="38">
        <v>449035220</v>
      </c>
      <c r="D328" s="36">
        <v>449</v>
      </c>
      <c r="E328" s="33">
        <v>35</v>
      </c>
      <c r="F328" s="33">
        <v>220</v>
      </c>
      <c r="G328" s="33">
        <v>1</v>
      </c>
      <c r="H328" s="39">
        <v>1.077</v>
      </c>
      <c r="I328" s="36">
        <v>1</v>
      </c>
      <c r="J328" s="40"/>
      <c r="K328" s="41">
        <v>10207</v>
      </c>
      <c r="L328" s="41"/>
      <c r="M328" s="41"/>
      <c r="N328" s="42"/>
    </row>
    <row r="329" spans="1:14">
      <c r="A329" s="36">
        <v>320</v>
      </c>
      <c r="B329" s="37" t="s">
        <v>1096</v>
      </c>
      <c r="C329" s="38">
        <v>449035243</v>
      </c>
      <c r="D329" s="36">
        <v>449</v>
      </c>
      <c r="E329" s="33">
        <v>35</v>
      </c>
      <c r="F329" s="33">
        <v>243</v>
      </c>
      <c r="G329" s="33">
        <v>1</v>
      </c>
      <c r="H329" s="39">
        <v>1.077</v>
      </c>
      <c r="I329" s="36">
        <v>9</v>
      </c>
      <c r="J329" s="40"/>
      <c r="K329" s="41">
        <v>11312</v>
      </c>
      <c r="L329" s="41"/>
      <c r="M329" s="41"/>
      <c r="N329" s="42"/>
    </row>
    <row r="330" spans="1:14">
      <c r="A330" s="36">
        <v>321</v>
      </c>
      <c r="B330" s="37" t="s">
        <v>1097</v>
      </c>
      <c r="C330" s="38">
        <v>449035244</v>
      </c>
      <c r="D330" s="36">
        <v>449</v>
      </c>
      <c r="E330" s="33">
        <v>35</v>
      </c>
      <c r="F330" s="33">
        <v>244</v>
      </c>
      <c r="G330" s="33">
        <v>1</v>
      </c>
      <c r="H330" s="39">
        <v>1.077</v>
      </c>
      <c r="I330" s="36">
        <v>1</v>
      </c>
      <c r="J330" s="40"/>
      <c r="K330" s="41">
        <v>8382</v>
      </c>
      <c r="L330" s="41"/>
      <c r="M330" s="41"/>
      <c r="N330" s="42"/>
    </row>
    <row r="331" spans="1:14">
      <c r="A331" s="36">
        <v>322</v>
      </c>
      <c r="B331" s="37" t="s">
        <v>1098</v>
      </c>
      <c r="C331" s="38">
        <v>449035285</v>
      </c>
      <c r="D331" s="36">
        <v>449</v>
      </c>
      <c r="E331" s="33">
        <v>35</v>
      </c>
      <c r="F331" s="33">
        <v>285</v>
      </c>
      <c r="G331" s="33">
        <v>1</v>
      </c>
      <c r="H331" s="39">
        <v>1.077</v>
      </c>
      <c r="I331" s="36">
        <v>1</v>
      </c>
      <c r="J331" s="40"/>
      <c r="K331" s="41">
        <v>9294</v>
      </c>
      <c r="L331" s="41"/>
      <c r="M331" s="41"/>
      <c r="N331" s="42"/>
    </row>
    <row r="332" spans="1:14">
      <c r="A332" s="36">
        <v>323</v>
      </c>
      <c r="B332" s="37" t="s">
        <v>1099</v>
      </c>
      <c r="C332" s="38">
        <v>449035336</v>
      </c>
      <c r="D332" s="36">
        <v>449</v>
      </c>
      <c r="E332" s="33">
        <v>35</v>
      </c>
      <c r="F332" s="33">
        <v>336</v>
      </c>
      <c r="G332" s="33">
        <v>1</v>
      </c>
      <c r="H332" s="39">
        <v>1.077</v>
      </c>
      <c r="I332" s="36">
        <v>10</v>
      </c>
      <c r="J332" s="40"/>
      <c r="K332" s="41">
        <v>14635</v>
      </c>
      <c r="L332" s="41"/>
      <c r="M332" s="41"/>
      <c r="N332" s="42"/>
    </row>
    <row r="333" spans="1:14">
      <c r="A333" s="36">
        <v>324</v>
      </c>
      <c r="B333" s="37" t="s">
        <v>1100</v>
      </c>
      <c r="C333" s="38">
        <v>449035342</v>
      </c>
      <c r="D333" s="36">
        <v>449</v>
      </c>
      <c r="E333" s="33">
        <v>35</v>
      </c>
      <c r="F333" s="33">
        <v>342</v>
      </c>
      <c r="G333" s="33">
        <v>1</v>
      </c>
      <c r="H333" s="39">
        <v>1.077</v>
      </c>
      <c r="I333" s="36">
        <v>10</v>
      </c>
      <c r="J333" s="40"/>
      <c r="K333" s="41">
        <v>12810</v>
      </c>
      <c r="L333" s="41"/>
      <c r="M333" s="41"/>
      <c r="N333" s="42"/>
    </row>
    <row r="334" spans="1:14">
      <c r="A334" s="36">
        <v>325</v>
      </c>
      <c r="B334" s="37" t="s">
        <v>1101</v>
      </c>
      <c r="C334" s="38">
        <v>450086008</v>
      </c>
      <c r="D334" s="36">
        <v>450</v>
      </c>
      <c r="E334" s="33">
        <v>86</v>
      </c>
      <c r="F334" s="33">
        <v>8</v>
      </c>
      <c r="G334" s="33">
        <v>1</v>
      </c>
      <c r="H334" s="39">
        <v>1</v>
      </c>
      <c r="I334" s="36">
        <v>1</v>
      </c>
      <c r="J334" s="40"/>
      <c r="K334" s="41">
        <v>8244</v>
      </c>
      <c r="L334" s="41"/>
      <c r="M334" s="41"/>
      <c r="N334" s="42"/>
    </row>
    <row r="335" spans="1:14">
      <c r="A335" s="36">
        <v>326</v>
      </c>
      <c r="B335" s="37" t="s">
        <v>1102</v>
      </c>
      <c r="C335" s="38">
        <v>450086086</v>
      </c>
      <c r="D335" s="36">
        <v>450</v>
      </c>
      <c r="E335" s="33">
        <v>86</v>
      </c>
      <c r="F335" s="33">
        <v>86</v>
      </c>
      <c r="G335" s="33">
        <v>1</v>
      </c>
      <c r="H335" s="39">
        <v>1</v>
      </c>
      <c r="I335" s="36">
        <v>2</v>
      </c>
      <c r="J335" s="40"/>
      <c r="K335" s="41">
        <v>8557</v>
      </c>
      <c r="L335" s="41"/>
      <c r="M335" s="41"/>
      <c r="N335" s="42"/>
    </row>
    <row r="336" spans="1:14">
      <c r="A336" s="36">
        <v>327</v>
      </c>
      <c r="B336" s="37" t="s">
        <v>1103</v>
      </c>
      <c r="C336" s="38">
        <v>450086117</v>
      </c>
      <c r="D336" s="36">
        <v>450</v>
      </c>
      <c r="E336" s="33">
        <v>86</v>
      </c>
      <c r="F336" s="33">
        <v>117</v>
      </c>
      <c r="G336" s="33">
        <v>1</v>
      </c>
      <c r="H336" s="39">
        <v>1</v>
      </c>
      <c r="I336" s="36">
        <v>9</v>
      </c>
      <c r="J336" s="40"/>
      <c r="K336" s="41">
        <v>9732</v>
      </c>
      <c r="L336" s="41"/>
      <c r="M336" s="41"/>
      <c r="N336" s="42"/>
    </row>
    <row r="337" spans="1:14">
      <c r="A337" s="36">
        <v>328</v>
      </c>
      <c r="B337" s="37" t="s">
        <v>1104</v>
      </c>
      <c r="C337" s="38">
        <v>450086127</v>
      </c>
      <c r="D337" s="36">
        <v>450</v>
      </c>
      <c r="E337" s="33">
        <v>86</v>
      </c>
      <c r="F337" s="33">
        <v>127</v>
      </c>
      <c r="G337" s="33">
        <v>1</v>
      </c>
      <c r="H337" s="39">
        <v>1</v>
      </c>
      <c r="I337" s="36">
        <v>1</v>
      </c>
      <c r="J337" s="40"/>
      <c r="K337" s="41">
        <v>8154</v>
      </c>
      <c r="L337" s="41"/>
      <c r="M337" s="41"/>
      <c r="N337" s="42"/>
    </row>
    <row r="338" spans="1:14">
      <c r="A338" s="36">
        <v>329</v>
      </c>
      <c r="B338" s="37" t="s">
        <v>1105</v>
      </c>
      <c r="C338" s="38">
        <v>450086210</v>
      </c>
      <c r="D338" s="36">
        <v>450</v>
      </c>
      <c r="E338" s="33">
        <v>86</v>
      </c>
      <c r="F338" s="33">
        <v>210</v>
      </c>
      <c r="G338" s="33">
        <v>1</v>
      </c>
      <c r="H338" s="39">
        <v>1</v>
      </c>
      <c r="I338" s="36">
        <v>3</v>
      </c>
      <c r="J338" s="40"/>
      <c r="K338" s="41">
        <v>8595</v>
      </c>
      <c r="L338" s="41"/>
      <c r="M338" s="41"/>
      <c r="N338" s="42"/>
    </row>
    <row r="339" spans="1:14">
      <c r="A339" s="36">
        <v>330</v>
      </c>
      <c r="B339" s="37" t="s">
        <v>1106</v>
      </c>
      <c r="C339" s="38">
        <v>450086275</v>
      </c>
      <c r="D339" s="36">
        <v>450</v>
      </c>
      <c r="E339" s="33">
        <v>86</v>
      </c>
      <c r="F339" s="33">
        <v>275</v>
      </c>
      <c r="G339" s="33">
        <v>1</v>
      </c>
      <c r="H339" s="39">
        <v>1</v>
      </c>
      <c r="I339" s="36">
        <v>1</v>
      </c>
      <c r="J339" s="40"/>
      <c r="K339" s="41">
        <v>8254</v>
      </c>
      <c r="L339" s="41"/>
      <c r="M339" s="41"/>
      <c r="N339" s="42"/>
    </row>
    <row r="340" spans="1:14">
      <c r="A340" s="36">
        <v>331</v>
      </c>
      <c r="B340" s="37" t="s">
        <v>1107</v>
      </c>
      <c r="C340" s="38">
        <v>450086278</v>
      </c>
      <c r="D340" s="36">
        <v>450</v>
      </c>
      <c r="E340" s="33">
        <v>86</v>
      </c>
      <c r="F340" s="33">
        <v>278</v>
      </c>
      <c r="G340" s="33">
        <v>1</v>
      </c>
      <c r="H340" s="39">
        <v>1</v>
      </c>
      <c r="I340" s="36">
        <v>1</v>
      </c>
      <c r="J340" s="40"/>
      <c r="K340" s="41">
        <v>8092</v>
      </c>
      <c r="L340" s="41"/>
      <c r="M340" s="41"/>
      <c r="N340" s="42"/>
    </row>
    <row r="341" spans="1:14">
      <c r="A341" s="36">
        <v>332</v>
      </c>
      <c r="B341" s="37" t="s">
        <v>1108</v>
      </c>
      <c r="C341" s="38">
        <v>450086327</v>
      </c>
      <c r="D341" s="36">
        <v>450</v>
      </c>
      <c r="E341" s="33">
        <v>86</v>
      </c>
      <c r="F341" s="33">
        <v>327</v>
      </c>
      <c r="G341" s="33">
        <v>1</v>
      </c>
      <c r="H341" s="39">
        <v>1</v>
      </c>
      <c r="I341" s="36">
        <v>1</v>
      </c>
      <c r="J341" s="40"/>
      <c r="K341" s="41">
        <v>8113</v>
      </c>
      <c r="L341" s="41"/>
      <c r="M341" s="41"/>
      <c r="N341" s="42"/>
    </row>
    <row r="342" spans="1:14">
      <c r="A342" s="36">
        <v>333</v>
      </c>
      <c r="B342" s="37" t="s">
        <v>1109</v>
      </c>
      <c r="C342" s="38">
        <v>450086340</v>
      </c>
      <c r="D342" s="36">
        <v>450</v>
      </c>
      <c r="E342" s="33">
        <v>86</v>
      </c>
      <c r="F342" s="33">
        <v>340</v>
      </c>
      <c r="G342" s="33">
        <v>1</v>
      </c>
      <c r="H342" s="39">
        <v>1</v>
      </c>
      <c r="I342" s="36">
        <v>5</v>
      </c>
      <c r="J342" s="40"/>
      <c r="K342" s="41">
        <v>9007</v>
      </c>
      <c r="L342" s="41"/>
      <c r="M342" s="41"/>
      <c r="N342" s="42"/>
    </row>
    <row r="343" spans="1:14">
      <c r="A343" s="36">
        <v>334</v>
      </c>
      <c r="B343" s="37" t="s">
        <v>1110</v>
      </c>
      <c r="C343" s="38">
        <v>450086605</v>
      </c>
      <c r="D343" s="36">
        <v>450</v>
      </c>
      <c r="E343" s="33">
        <v>86</v>
      </c>
      <c r="F343" s="33">
        <v>605</v>
      </c>
      <c r="G343" s="33">
        <v>1</v>
      </c>
      <c r="H343" s="39">
        <v>1</v>
      </c>
      <c r="I343" s="36">
        <v>1</v>
      </c>
      <c r="J343" s="40"/>
      <c r="K343" s="41">
        <v>7875</v>
      </c>
      <c r="L343" s="41"/>
      <c r="M343" s="41"/>
      <c r="N343" s="42"/>
    </row>
    <row r="344" spans="1:14">
      <c r="A344" s="36">
        <v>335</v>
      </c>
      <c r="B344" s="37" t="s">
        <v>1111</v>
      </c>
      <c r="C344" s="38">
        <v>450086632</v>
      </c>
      <c r="D344" s="36">
        <v>450</v>
      </c>
      <c r="E344" s="33">
        <v>86</v>
      </c>
      <c r="F344" s="33">
        <v>632</v>
      </c>
      <c r="G344" s="33">
        <v>1</v>
      </c>
      <c r="H344" s="39">
        <v>1</v>
      </c>
      <c r="I344" s="36">
        <v>1</v>
      </c>
      <c r="J344" s="40"/>
      <c r="K344" s="41">
        <v>8254</v>
      </c>
      <c r="L344" s="41"/>
      <c r="M344" s="41"/>
      <c r="N344" s="42"/>
    </row>
    <row r="345" spans="1:14">
      <c r="A345" s="36">
        <v>336</v>
      </c>
      <c r="B345" s="37" t="s">
        <v>1112</v>
      </c>
      <c r="C345" s="38">
        <v>450086635</v>
      </c>
      <c r="D345" s="36">
        <v>450</v>
      </c>
      <c r="E345" s="33">
        <v>86</v>
      </c>
      <c r="F345" s="33">
        <v>635</v>
      </c>
      <c r="G345" s="33">
        <v>1</v>
      </c>
      <c r="H345" s="39">
        <v>1</v>
      </c>
      <c r="I345" s="36">
        <v>1</v>
      </c>
      <c r="J345" s="40"/>
      <c r="K345" s="41">
        <v>7875</v>
      </c>
      <c r="L345" s="41"/>
      <c r="M345" s="41"/>
      <c r="N345" s="42"/>
    </row>
    <row r="346" spans="1:14">
      <c r="A346" s="36">
        <v>337</v>
      </c>
      <c r="B346" s="37" t="s">
        <v>1113</v>
      </c>
      <c r="C346" s="38">
        <v>450086674</v>
      </c>
      <c r="D346" s="36">
        <v>450</v>
      </c>
      <c r="E346" s="33">
        <v>86</v>
      </c>
      <c r="F346" s="33">
        <v>674</v>
      </c>
      <c r="G346" s="33">
        <v>1</v>
      </c>
      <c r="H346" s="39">
        <v>1</v>
      </c>
      <c r="I346" s="36">
        <v>1</v>
      </c>
      <c r="J346" s="40"/>
      <c r="K346" s="41">
        <v>8254</v>
      </c>
      <c r="L346" s="41"/>
      <c r="M346" s="41"/>
      <c r="N346" s="42"/>
    </row>
    <row r="347" spans="1:14">
      <c r="A347" s="36">
        <v>338</v>
      </c>
      <c r="B347" s="37" t="s">
        <v>1114</v>
      </c>
      <c r="C347" s="38">
        <v>450086683</v>
      </c>
      <c r="D347" s="36">
        <v>450</v>
      </c>
      <c r="E347" s="33">
        <v>86</v>
      </c>
      <c r="F347" s="33">
        <v>683</v>
      </c>
      <c r="G347" s="33">
        <v>1</v>
      </c>
      <c r="H347" s="39">
        <v>1</v>
      </c>
      <c r="I347" s="36">
        <v>4</v>
      </c>
      <c r="J347" s="40"/>
      <c r="K347" s="41">
        <v>8524</v>
      </c>
      <c r="L347" s="41"/>
      <c r="M347" s="41"/>
      <c r="N347" s="42"/>
    </row>
    <row r="348" spans="1:14">
      <c r="A348" s="36">
        <v>339</v>
      </c>
      <c r="B348" s="37" t="s">
        <v>1115</v>
      </c>
      <c r="C348" s="38">
        <v>450086717</v>
      </c>
      <c r="D348" s="36">
        <v>450</v>
      </c>
      <c r="E348" s="33">
        <v>86</v>
      </c>
      <c r="F348" s="33">
        <v>717</v>
      </c>
      <c r="G348" s="33">
        <v>1</v>
      </c>
      <c r="H348" s="39">
        <v>1</v>
      </c>
      <c r="I348" s="36">
        <v>1</v>
      </c>
      <c r="J348" s="40"/>
      <c r="K348" s="41">
        <v>7875</v>
      </c>
      <c r="L348" s="41"/>
      <c r="M348" s="41"/>
      <c r="N348" s="42"/>
    </row>
    <row r="349" spans="1:14">
      <c r="A349" s="36">
        <v>340</v>
      </c>
      <c r="B349" s="37" t="s">
        <v>1116</v>
      </c>
      <c r="C349" s="38">
        <v>453137061</v>
      </c>
      <c r="D349" s="36">
        <v>453</v>
      </c>
      <c r="E349" s="33">
        <v>137</v>
      </c>
      <c r="F349" s="33">
        <v>61</v>
      </c>
      <c r="G349" s="33">
        <v>1</v>
      </c>
      <c r="H349" s="39">
        <v>1</v>
      </c>
      <c r="I349" s="36">
        <v>10</v>
      </c>
      <c r="J349" s="40"/>
      <c r="K349" s="41">
        <v>11220</v>
      </c>
      <c r="L349" s="41"/>
      <c r="M349" s="41"/>
      <c r="N349" s="42"/>
    </row>
    <row r="350" spans="1:14">
      <c r="A350" s="36">
        <v>341</v>
      </c>
      <c r="B350" s="37" t="s">
        <v>1117</v>
      </c>
      <c r="C350" s="38">
        <v>453137086</v>
      </c>
      <c r="D350" s="36">
        <v>453</v>
      </c>
      <c r="E350" s="33">
        <v>137</v>
      </c>
      <c r="F350" s="33">
        <v>86</v>
      </c>
      <c r="G350" s="33">
        <v>1</v>
      </c>
      <c r="H350" s="39">
        <v>1</v>
      </c>
      <c r="I350" s="36">
        <v>10</v>
      </c>
      <c r="J350" s="40"/>
      <c r="K350" s="41">
        <v>12709</v>
      </c>
      <c r="L350" s="41"/>
      <c r="M350" s="41"/>
      <c r="N350" s="42"/>
    </row>
    <row r="351" spans="1:14">
      <c r="A351" s="36">
        <v>342</v>
      </c>
      <c r="B351" s="37" t="s">
        <v>1118</v>
      </c>
      <c r="C351" s="38">
        <v>453137137</v>
      </c>
      <c r="D351" s="36">
        <v>453</v>
      </c>
      <c r="E351" s="33">
        <v>137</v>
      </c>
      <c r="F351" s="33">
        <v>137</v>
      </c>
      <c r="G351" s="33">
        <v>1</v>
      </c>
      <c r="H351" s="39">
        <v>1</v>
      </c>
      <c r="I351" s="36">
        <v>10</v>
      </c>
      <c r="J351" s="40"/>
      <c r="K351" s="41">
        <v>11470</v>
      </c>
      <c r="L351" s="41"/>
      <c r="M351" s="41"/>
      <c r="N351" s="42"/>
    </row>
    <row r="352" spans="1:14">
      <c r="A352" s="36">
        <v>343</v>
      </c>
      <c r="B352" s="37" t="s">
        <v>1119</v>
      </c>
      <c r="C352" s="38">
        <v>453137210</v>
      </c>
      <c r="D352" s="36">
        <v>453</v>
      </c>
      <c r="E352" s="33">
        <v>137</v>
      </c>
      <c r="F352" s="33">
        <v>210</v>
      </c>
      <c r="G352" s="33">
        <v>1</v>
      </c>
      <c r="H352" s="39">
        <v>1</v>
      </c>
      <c r="I352" s="36">
        <v>10</v>
      </c>
      <c r="J352" s="40"/>
      <c r="K352" s="41">
        <v>10322</v>
      </c>
      <c r="L352" s="41"/>
      <c r="M352" s="41"/>
      <c r="N352" s="42"/>
    </row>
    <row r="353" spans="1:14">
      <c r="A353" s="36">
        <v>344</v>
      </c>
      <c r="B353" s="37" t="s">
        <v>1120</v>
      </c>
      <c r="C353" s="38">
        <v>453137278</v>
      </c>
      <c r="D353" s="36">
        <v>453</v>
      </c>
      <c r="E353" s="33">
        <v>137</v>
      </c>
      <c r="F353" s="33">
        <v>278</v>
      </c>
      <c r="G353" s="33">
        <v>1</v>
      </c>
      <c r="H353" s="39">
        <v>1</v>
      </c>
      <c r="I353" s="36">
        <v>10</v>
      </c>
      <c r="J353" s="40"/>
      <c r="K353" s="41">
        <v>11326</v>
      </c>
      <c r="L353" s="41"/>
      <c r="M353" s="41"/>
      <c r="N353" s="42"/>
    </row>
    <row r="354" spans="1:14">
      <c r="A354" s="36">
        <v>345</v>
      </c>
      <c r="B354" s="37" t="s">
        <v>1121</v>
      </c>
      <c r="C354" s="38">
        <v>453137281</v>
      </c>
      <c r="D354" s="36">
        <v>453</v>
      </c>
      <c r="E354" s="33">
        <v>137</v>
      </c>
      <c r="F354" s="33">
        <v>281</v>
      </c>
      <c r="G354" s="33">
        <v>1</v>
      </c>
      <c r="H354" s="39">
        <v>1</v>
      </c>
      <c r="I354" s="36">
        <v>10</v>
      </c>
      <c r="J354" s="40"/>
      <c r="K354" s="41">
        <v>11109</v>
      </c>
      <c r="L354" s="41"/>
      <c r="M354" s="41"/>
      <c r="N354" s="42"/>
    </row>
    <row r="355" spans="1:14">
      <c r="A355" s="36">
        <v>346</v>
      </c>
      <c r="B355" s="37" t="s">
        <v>1122</v>
      </c>
      <c r="C355" s="38">
        <v>453137325</v>
      </c>
      <c r="D355" s="36">
        <v>453</v>
      </c>
      <c r="E355" s="33">
        <v>137</v>
      </c>
      <c r="F355" s="33">
        <v>325</v>
      </c>
      <c r="G355" s="33">
        <v>1</v>
      </c>
      <c r="H355" s="39">
        <v>1</v>
      </c>
      <c r="I355" s="36">
        <v>10</v>
      </c>
      <c r="J355" s="40"/>
      <c r="K355" s="41">
        <v>12200</v>
      </c>
      <c r="L355" s="41"/>
      <c r="M355" s="41"/>
      <c r="N355" s="42"/>
    </row>
    <row r="356" spans="1:14">
      <c r="A356" s="36">
        <v>347</v>
      </c>
      <c r="B356" s="37" t="s">
        <v>1123</v>
      </c>
      <c r="C356" s="38">
        <v>453137332</v>
      </c>
      <c r="D356" s="36">
        <v>453</v>
      </c>
      <c r="E356" s="33">
        <v>137</v>
      </c>
      <c r="F356" s="33">
        <v>332</v>
      </c>
      <c r="G356" s="33">
        <v>1</v>
      </c>
      <c r="H356" s="39">
        <v>1</v>
      </c>
      <c r="I356" s="36">
        <v>9</v>
      </c>
      <c r="J356" s="40"/>
      <c r="K356" s="41">
        <v>10127</v>
      </c>
      <c r="L356" s="41"/>
      <c r="M356" s="41"/>
      <c r="N356" s="42"/>
    </row>
    <row r="357" spans="1:14">
      <c r="A357" s="36">
        <v>348</v>
      </c>
      <c r="B357" s="37" t="s">
        <v>1124</v>
      </c>
      <c r="C357" s="38">
        <v>454149009</v>
      </c>
      <c r="D357" s="36">
        <v>454</v>
      </c>
      <c r="E357" s="33">
        <v>149</v>
      </c>
      <c r="F357" s="33">
        <v>9</v>
      </c>
      <c r="G357" s="33">
        <v>1</v>
      </c>
      <c r="H357" s="39">
        <v>1</v>
      </c>
      <c r="I357" s="36">
        <v>10</v>
      </c>
      <c r="J357" s="40"/>
      <c r="K357" s="41">
        <v>12633</v>
      </c>
      <c r="L357" s="41"/>
      <c r="M357" s="41"/>
      <c r="N357" s="42"/>
    </row>
    <row r="358" spans="1:14">
      <c r="A358" s="36">
        <v>349</v>
      </c>
      <c r="B358" s="37" t="s">
        <v>1125</v>
      </c>
      <c r="C358" s="38">
        <v>454149128</v>
      </c>
      <c r="D358" s="36">
        <v>454</v>
      </c>
      <c r="E358" s="33">
        <v>149</v>
      </c>
      <c r="F358" s="33">
        <v>128</v>
      </c>
      <c r="G358" s="33">
        <v>1</v>
      </c>
      <c r="H358" s="39">
        <v>1</v>
      </c>
      <c r="I358" s="36">
        <v>10</v>
      </c>
      <c r="J358" s="40"/>
      <c r="K358" s="41">
        <v>10322</v>
      </c>
      <c r="L358" s="41"/>
      <c r="M358" s="41"/>
      <c r="N358" s="42"/>
    </row>
    <row r="359" spans="1:14">
      <c r="A359" s="36">
        <v>350</v>
      </c>
      <c r="B359" s="37" t="s">
        <v>1126</v>
      </c>
      <c r="C359" s="38">
        <v>454149149</v>
      </c>
      <c r="D359" s="36">
        <v>454</v>
      </c>
      <c r="E359" s="33">
        <v>149</v>
      </c>
      <c r="F359" s="33">
        <v>149</v>
      </c>
      <c r="G359" s="33">
        <v>1</v>
      </c>
      <c r="H359" s="39">
        <v>1</v>
      </c>
      <c r="I359" s="36">
        <v>10</v>
      </c>
      <c r="J359" s="40"/>
      <c r="K359" s="41">
        <v>11377</v>
      </c>
      <c r="L359" s="41"/>
      <c r="M359" s="41"/>
      <c r="N359" s="42"/>
    </row>
    <row r="360" spans="1:14">
      <c r="A360" s="36">
        <v>351</v>
      </c>
      <c r="B360" s="37" t="s">
        <v>1127</v>
      </c>
      <c r="C360" s="38">
        <v>454149160</v>
      </c>
      <c r="D360" s="36">
        <v>454</v>
      </c>
      <c r="E360" s="33">
        <v>149</v>
      </c>
      <c r="F360" s="33">
        <v>160</v>
      </c>
      <c r="G360" s="33">
        <v>1</v>
      </c>
      <c r="H360" s="39">
        <v>1</v>
      </c>
      <c r="I360" s="36">
        <v>10</v>
      </c>
      <c r="J360" s="40"/>
      <c r="K360" s="41">
        <v>12389</v>
      </c>
      <c r="L360" s="41"/>
      <c r="M360" s="41"/>
      <c r="N360" s="42"/>
    </row>
    <row r="361" spans="1:14">
      <c r="A361" s="36">
        <v>352</v>
      </c>
      <c r="B361" s="37" t="s">
        <v>1128</v>
      </c>
      <c r="C361" s="38">
        <v>454149181</v>
      </c>
      <c r="D361" s="36">
        <v>454</v>
      </c>
      <c r="E361" s="33">
        <v>149</v>
      </c>
      <c r="F361" s="33">
        <v>181</v>
      </c>
      <c r="G361" s="33">
        <v>1</v>
      </c>
      <c r="H361" s="39">
        <v>1</v>
      </c>
      <c r="I361" s="36">
        <v>10</v>
      </c>
      <c r="J361" s="40"/>
      <c r="K361" s="41">
        <v>10593</v>
      </c>
      <c r="L361" s="41"/>
      <c r="M361" s="41"/>
      <c r="N361" s="42"/>
    </row>
    <row r="362" spans="1:14">
      <c r="A362" s="36">
        <v>353</v>
      </c>
      <c r="B362" s="37" t="s">
        <v>1129</v>
      </c>
      <c r="C362" s="38">
        <v>455128007</v>
      </c>
      <c r="D362" s="36">
        <v>455</v>
      </c>
      <c r="E362" s="33">
        <v>128</v>
      </c>
      <c r="F362" s="33">
        <v>7</v>
      </c>
      <c r="G362" s="33">
        <v>1</v>
      </c>
      <c r="H362" s="39">
        <v>1</v>
      </c>
      <c r="I362" s="36">
        <v>1</v>
      </c>
      <c r="J362" s="40"/>
      <c r="K362" s="41">
        <v>8128</v>
      </c>
      <c r="L362" s="41"/>
      <c r="M362" s="41"/>
      <c r="N362" s="42"/>
    </row>
    <row r="363" spans="1:14">
      <c r="A363" s="36">
        <v>354</v>
      </c>
      <c r="B363" s="37" t="s">
        <v>1130</v>
      </c>
      <c r="C363" s="38">
        <v>455128128</v>
      </c>
      <c r="D363" s="36">
        <v>455</v>
      </c>
      <c r="E363" s="33">
        <v>128</v>
      </c>
      <c r="F363" s="33">
        <v>128</v>
      </c>
      <c r="G363" s="33">
        <v>1</v>
      </c>
      <c r="H363" s="39">
        <v>1</v>
      </c>
      <c r="I363" s="36">
        <v>5</v>
      </c>
      <c r="J363" s="40"/>
      <c r="K363" s="41">
        <v>8986</v>
      </c>
      <c r="L363" s="41"/>
      <c r="M363" s="41"/>
      <c r="N363" s="42"/>
    </row>
    <row r="364" spans="1:14">
      <c r="A364" s="36">
        <v>355</v>
      </c>
      <c r="B364" s="37" t="s">
        <v>1131</v>
      </c>
      <c r="C364" s="38">
        <v>455128160</v>
      </c>
      <c r="D364" s="36">
        <v>455</v>
      </c>
      <c r="E364" s="33">
        <v>128</v>
      </c>
      <c r="F364" s="33">
        <v>160</v>
      </c>
      <c r="G364" s="33">
        <v>1</v>
      </c>
      <c r="H364" s="39">
        <v>1</v>
      </c>
      <c r="I364" s="36">
        <v>1</v>
      </c>
      <c r="J364" s="40"/>
      <c r="K364" s="41">
        <v>7875</v>
      </c>
      <c r="L364" s="41"/>
      <c r="M364" s="41"/>
      <c r="N364" s="42"/>
    </row>
    <row r="365" spans="1:14">
      <c r="A365" s="36">
        <v>356</v>
      </c>
      <c r="B365" s="37" t="s">
        <v>1132</v>
      </c>
      <c r="C365" s="38">
        <v>455128181</v>
      </c>
      <c r="D365" s="36">
        <v>455</v>
      </c>
      <c r="E365" s="33">
        <v>128</v>
      </c>
      <c r="F365" s="33">
        <v>181</v>
      </c>
      <c r="G365" s="33">
        <v>1</v>
      </c>
      <c r="H365" s="39">
        <v>1</v>
      </c>
      <c r="I365" s="36">
        <v>1</v>
      </c>
      <c r="J365" s="40"/>
      <c r="K365" s="41">
        <v>8254</v>
      </c>
      <c r="L365" s="41"/>
      <c r="M365" s="41"/>
      <c r="N365" s="42"/>
    </row>
    <row r="366" spans="1:14">
      <c r="A366" s="36">
        <v>357</v>
      </c>
      <c r="B366" s="37" t="s">
        <v>1133</v>
      </c>
      <c r="C366" s="38">
        <v>455128745</v>
      </c>
      <c r="D366" s="36">
        <v>455</v>
      </c>
      <c r="E366" s="33">
        <v>128</v>
      </c>
      <c r="F366" s="33">
        <v>745</v>
      </c>
      <c r="G366" s="33">
        <v>1</v>
      </c>
      <c r="H366" s="39">
        <v>1</v>
      </c>
      <c r="I366" s="36">
        <v>10</v>
      </c>
      <c r="J366" s="40"/>
      <c r="K366" s="41">
        <v>12389</v>
      </c>
      <c r="L366" s="41"/>
      <c r="M366" s="41"/>
      <c r="N366" s="42"/>
    </row>
    <row r="367" spans="1:14">
      <c r="A367" s="36">
        <v>358</v>
      </c>
      <c r="B367" s="37" t="s">
        <v>1134</v>
      </c>
      <c r="C367" s="38">
        <v>456160009</v>
      </c>
      <c r="D367" s="36">
        <v>456</v>
      </c>
      <c r="E367" s="33">
        <v>160</v>
      </c>
      <c r="F367" s="33">
        <v>9</v>
      </c>
      <c r="G367" s="33">
        <v>1</v>
      </c>
      <c r="H367" s="39">
        <v>1</v>
      </c>
      <c r="I367" s="36">
        <v>1</v>
      </c>
      <c r="J367" s="40"/>
      <c r="K367" s="41">
        <v>8254</v>
      </c>
      <c r="L367" s="41"/>
      <c r="M367" s="41"/>
      <c r="N367" s="42"/>
    </row>
    <row r="368" spans="1:14">
      <c r="A368" s="36">
        <v>359</v>
      </c>
      <c r="B368" s="37" t="s">
        <v>1135</v>
      </c>
      <c r="C368" s="38">
        <v>456160031</v>
      </c>
      <c r="D368" s="36">
        <v>456</v>
      </c>
      <c r="E368" s="33">
        <v>160</v>
      </c>
      <c r="F368" s="33">
        <v>31</v>
      </c>
      <c r="G368" s="33">
        <v>1</v>
      </c>
      <c r="H368" s="39">
        <v>1</v>
      </c>
      <c r="I368" s="36">
        <v>10</v>
      </c>
      <c r="J368" s="40"/>
      <c r="K368" s="41">
        <v>10870</v>
      </c>
      <c r="L368" s="41"/>
      <c r="M368" s="41"/>
      <c r="N368" s="42"/>
    </row>
    <row r="369" spans="1:14">
      <c r="A369" s="36">
        <v>360</v>
      </c>
      <c r="B369" s="37" t="s">
        <v>1136</v>
      </c>
      <c r="C369" s="38">
        <v>456160056</v>
      </c>
      <c r="D369" s="36">
        <v>456</v>
      </c>
      <c r="E369" s="33">
        <v>160</v>
      </c>
      <c r="F369" s="33">
        <v>56</v>
      </c>
      <c r="G369" s="33">
        <v>1</v>
      </c>
      <c r="H369" s="39">
        <v>1</v>
      </c>
      <c r="I369" s="36">
        <v>10</v>
      </c>
      <c r="J369" s="40"/>
      <c r="K369" s="41">
        <v>12987</v>
      </c>
      <c r="L369" s="41"/>
      <c r="M369" s="41"/>
      <c r="N369" s="42"/>
    </row>
    <row r="370" spans="1:14">
      <c r="A370" s="36">
        <v>361</v>
      </c>
      <c r="B370" s="37" t="s">
        <v>1137</v>
      </c>
      <c r="C370" s="38">
        <v>456160079</v>
      </c>
      <c r="D370" s="36">
        <v>456</v>
      </c>
      <c r="E370" s="33">
        <v>160</v>
      </c>
      <c r="F370" s="33">
        <v>79</v>
      </c>
      <c r="G370" s="33">
        <v>1</v>
      </c>
      <c r="H370" s="39">
        <v>1</v>
      </c>
      <c r="I370" s="36">
        <v>7</v>
      </c>
      <c r="J370" s="40"/>
      <c r="K370" s="41">
        <v>9987</v>
      </c>
      <c r="L370" s="41"/>
      <c r="M370" s="41"/>
      <c r="N370" s="42"/>
    </row>
    <row r="371" spans="1:14">
      <c r="A371" s="36">
        <v>362</v>
      </c>
      <c r="B371" s="37" t="s">
        <v>1138</v>
      </c>
      <c r="C371" s="38">
        <v>456160149</v>
      </c>
      <c r="D371" s="36">
        <v>456</v>
      </c>
      <c r="E371" s="33">
        <v>160</v>
      </c>
      <c r="F371" s="33">
        <v>149</v>
      </c>
      <c r="G371" s="33">
        <v>1</v>
      </c>
      <c r="H371" s="39">
        <v>1</v>
      </c>
      <c r="I371" s="36">
        <v>10</v>
      </c>
      <c r="J371" s="40"/>
      <c r="K371" s="41">
        <v>13580</v>
      </c>
      <c r="L371" s="41"/>
      <c r="M371" s="41"/>
      <c r="N371" s="42"/>
    </row>
    <row r="372" spans="1:14">
      <c r="A372" s="36">
        <v>363</v>
      </c>
      <c r="B372" s="37" t="s">
        <v>1139</v>
      </c>
      <c r="C372" s="38">
        <v>456160160</v>
      </c>
      <c r="D372" s="36">
        <v>456</v>
      </c>
      <c r="E372" s="33">
        <v>160</v>
      </c>
      <c r="F372" s="33">
        <v>160</v>
      </c>
      <c r="G372" s="33">
        <v>1</v>
      </c>
      <c r="H372" s="39">
        <v>1</v>
      </c>
      <c r="I372" s="36">
        <v>10</v>
      </c>
      <c r="J372" s="40"/>
      <c r="K372" s="41">
        <v>11548</v>
      </c>
      <c r="L372" s="41"/>
      <c r="M372" s="41"/>
      <c r="N372" s="42"/>
    </row>
    <row r="373" spans="1:14">
      <c r="A373" s="36">
        <v>364</v>
      </c>
      <c r="B373" s="37" t="s">
        <v>1140</v>
      </c>
      <c r="C373" s="38">
        <v>456160170</v>
      </c>
      <c r="D373" s="36">
        <v>456</v>
      </c>
      <c r="E373" s="33">
        <v>160</v>
      </c>
      <c r="F373" s="33">
        <v>170</v>
      </c>
      <c r="G373" s="33">
        <v>1</v>
      </c>
      <c r="H373" s="39">
        <v>1</v>
      </c>
      <c r="I373" s="36">
        <v>1</v>
      </c>
      <c r="J373" s="40"/>
      <c r="K373" s="41">
        <v>6931</v>
      </c>
      <c r="L373" s="41"/>
      <c r="M373" s="41"/>
      <c r="N373" s="42"/>
    </row>
    <row r="374" spans="1:14">
      <c r="A374" s="36">
        <v>365</v>
      </c>
      <c r="B374" s="37" t="s">
        <v>1141</v>
      </c>
      <c r="C374" s="38">
        <v>456160295</v>
      </c>
      <c r="D374" s="36">
        <v>456</v>
      </c>
      <c r="E374" s="33">
        <v>160</v>
      </c>
      <c r="F374" s="33">
        <v>295</v>
      </c>
      <c r="G374" s="33">
        <v>1</v>
      </c>
      <c r="H374" s="39">
        <v>1</v>
      </c>
      <c r="I374" s="36">
        <v>7</v>
      </c>
      <c r="J374" s="40"/>
      <c r="K374" s="41">
        <v>8969</v>
      </c>
      <c r="L374" s="41"/>
      <c r="M374" s="41"/>
      <c r="N374" s="42"/>
    </row>
    <row r="375" spans="1:14">
      <c r="A375" s="36">
        <v>366</v>
      </c>
      <c r="B375" s="37" t="s">
        <v>1142</v>
      </c>
      <c r="C375" s="38">
        <v>458160031</v>
      </c>
      <c r="D375" s="36">
        <v>458</v>
      </c>
      <c r="E375" s="33">
        <v>160</v>
      </c>
      <c r="F375" s="33">
        <v>31</v>
      </c>
      <c r="G375" s="33">
        <v>1</v>
      </c>
      <c r="H375" s="39">
        <v>1</v>
      </c>
      <c r="I375" s="36">
        <v>10</v>
      </c>
      <c r="J375" s="40"/>
      <c r="K375" s="41">
        <v>11653</v>
      </c>
      <c r="L375" s="41"/>
      <c r="M375" s="41"/>
      <c r="N375" s="42"/>
    </row>
    <row r="376" spans="1:14">
      <c r="A376" s="36">
        <v>367</v>
      </c>
      <c r="B376" s="37" t="s">
        <v>1143</v>
      </c>
      <c r="C376" s="38">
        <v>458160079</v>
      </c>
      <c r="D376" s="36">
        <v>458</v>
      </c>
      <c r="E376" s="33">
        <v>160</v>
      </c>
      <c r="F376" s="33">
        <v>79</v>
      </c>
      <c r="G376" s="33">
        <v>1</v>
      </c>
      <c r="H376" s="39">
        <v>1</v>
      </c>
      <c r="I376" s="36">
        <v>9</v>
      </c>
      <c r="J376" s="40"/>
      <c r="K376" s="41">
        <v>11178</v>
      </c>
      <c r="L376" s="41"/>
      <c r="M376" s="41"/>
      <c r="N376" s="42"/>
    </row>
    <row r="377" spans="1:14">
      <c r="A377" s="36">
        <v>368</v>
      </c>
      <c r="B377" s="37" t="s">
        <v>1144</v>
      </c>
      <c r="C377" s="38">
        <v>458160160</v>
      </c>
      <c r="D377" s="36">
        <v>458</v>
      </c>
      <c r="E377" s="33">
        <v>160</v>
      </c>
      <c r="F377" s="33">
        <v>160</v>
      </c>
      <c r="G377" s="33">
        <v>1</v>
      </c>
      <c r="H377" s="39">
        <v>1</v>
      </c>
      <c r="I377" s="36">
        <v>10</v>
      </c>
      <c r="J377" s="40"/>
      <c r="K377" s="41">
        <v>12827</v>
      </c>
      <c r="L377" s="41"/>
      <c r="M377" s="41"/>
      <c r="N377" s="42"/>
    </row>
    <row r="378" spans="1:14">
      <c r="A378" s="36">
        <v>369</v>
      </c>
      <c r="B378" s="37" t="s">
        <v>1145</v>
      </c>
      <c r="C378" s="38">
        <v>458160301</v>
      </c>
      <c r="D378" s="36">
        <v>458</v>
      </c>
      <c r="E378" s="33">
        <v>160</v>
      </c>
      <c r="F378" s="33">
        <v>301</v>
      </c>
      <c r="G378" s="33">
        <v>1</v>
      </c>
      <c r="H378" s="39">
        <v>1</v>
      </c>
      <c r="I378" s="36">
        <v>1</v>
      </c>
      <c r="J378" s="40"/>
      <c r="K378" s="41">
        <v>9585</v>
      </c>
      <c r="L378" s="41"/>
      <c r="M378" s="41"/>
      <c r="N378" s="42"/>
    </row>
    <row r="379" spans="1:14">
      <c r="A379" s="36">
        <v>370</v>
      </c>
      <c r="B379" s="37" t="s">
        <v>1146</v>
      </c>
      <c r="C379" s="38">
        <v>463035035</v>
      </c>
      <c r="D379" s="36">
        <v>463</v>
      </c>
      <c r="E379" s="33">
        <v>35</v>
      </c>
      <c r="F379" s="33">
        <v>35</v>
      </c>
      <c r="G379" s="33">
        <v>1</v>
      </c>
      <c r="H379" s="39">
        <v>1.077</v>
      </c>
      <c r="I379" s="36">
        <v>10</v>
      </c>
      <c r="J379" s="40"/>
      <c r="K379" s="41">
        <v>12186</v>
      </c>
      <c r="L379" s="41"/>
      <c r="M379" s="41"/>
      <c r="N379" s="42"/>
    </row>
    <row r="380" spans="1:14">
      <c r="A380" s="36">
        <v>371</v>
      </c>
      <c r="B380" s="37" t="s">
        <v>1147</v>
      </c>
      <c r="C380" s="38">
        <v>463035163</v>
      </c>
      <c r="D380" s="36">
        <v>463</v>
      </c>
      <c r="E380" s="33">
        <v>35</v>
      </c>
      <c r="F380" s="33">
        <v>163</v>
      </c>
      <c r="G380" s="33">
        <v>1</v>
      </c>
      <c r="H380" s="39">
        <v>1.077</v>
      </c>
      <c r="I380" s="36">
        <v>10</v>
      </c>
      <c r="J380" s="40"/>
      <c r="K380" s="41">
        <v>12810</v>
      </c>
      <c r="L380" s="41"/>
      <c r="M380" s="41"/>
      <c r="N380" s="42"/>
    </row>
    <row r="381" spans="1:14">
      <c r="A381" s="36">
        <v>372</v>
      </c>
      <c r="B381" s="37" t="s">
        <v>1148</v>
      </c>
      <c r="C381" s="38">
        <v>463035198</v>
      </c>
      <c r="D381" s="36">
        <v>463</v>
      </c>
      <c r="E381" s="33">
        <v>35</v>
      </c>
      <c r="F381" s="33">
        <v>198</v>
      </c>
      <c r="G381" s="33">
        <v>1</v>
      </c>
      <c r="H381" s="39">
        <v>1.077</v>
      </c>
      <c r="I381" s="36">
        <v>10</v>
      </c>
      <c r="J381" s="40"/>
      <c r="K381" s="41">
        <v>15330</v>
      </c>
      <c r="L381" s="41"/>
      <c r="M381" s="41"/>
      <c r="N381" s="42"/>
    </row>
    <row r="382" spans="1:14">
      <c r="A382" s="36">
        <v>373</v>
      </c>
      <c r="B382" s="37" t="s">
        <v>1149</v>
      </c>
      <c r="C382" s="38">
        <v>463035308</v>
      </c>
      <c r="D382" s="36">
        <v>463</v>
      </c>
      <c r="E382" s="33">
        <v>35</v>
      </c>
      <c r="F382" s="33">
        <v>308</v>
      </c>
      <c r="G382" s="33">
        <v>1</v>
      </c>
      <c r="H382" s="39">
        <v>1.077</v>
      </c>
      <c r="I382" s="36">
        <v>10</v>
      </c>
      <c r="J382" s="40"/>
      <c r="K382" s="41">
        <v>15330</v>
      </c>
      <c r="L382" s="41"/>
      <c r="M382" s="41"/>
      <c r="N382" s="42"/>
    </row>
    <row r="383" spans="1:14">
      <c r="A383" s="36">
        <v>374</v>
      </c>
      <c r="B383" s="37" t="s">
        <v>1150</v>
      </c>
      <c r="C383" s="38">
        <v>464168107</v>
      </c>
      <c r="D383" s="36">
        <v>464</v>
      </c>
      <c r="E383" s="33">
        <v>168</v>
      </c>
      <c r="F383" s="33">
        <v>107</v>
      </c>
      <c r="G383" s="33">
        <v>1</v>
      </c>
      <c r="H383" s="39">
        <v>1</v>
      </c>
      <c r="I383" s="36">
        <v>1</v>
      </c>
      <c r="J383" s="40"/>
      <c r="K383" s="41">
        <v>7875</v>
      </c>
      <c r="L383" s="41"/>
      <c r="M383" s="41"/>
      <c r="N383" s="42"/>
    </row>
    <row r="384" spans="1:14">
      <c r="A384" s="36">
        <v>375</v>
      </c>
      <c r="B384" s="37" t="s">
        <v>1151</v>
      </c>
      <c r="C384" s="38">
        <v>464168163</v>
      </c>
      <c r="D384" s="36">
        <v>464</v>
      </c>
      <c r="E384" s="33">
        <v>168</v>
      </c>
      <c r="F384" s="33">
        <v>163</v>
      </c>
      <c r="G384" s="33">
        <v>1</v>
      </c>
      <c r="H384" s="39">
        <v>1</v>
      </c>
      <c r="I384" s="36">
        <v>2</v>
      </c>
      <c r="J384" s="40"/>
      <c r="K384" s="41">
        <v>8408</v>
      </c>
      <c r="L384" s="41"/>
      <c r="M384" s="41"/>
      <c r="N384" s="42"/>
    </row>
    <row r="385" spans="1:14">
      <c r="A385" s="36">
        <v>376</v>
      </c>
      <c r="B385" s="37" t="s">
        <v>1152</v>
      </c>
      <c r="C385" s="38">
        <v>464168168</v>
      </c>
      <c r="D385" s="36">
        <v>464</v>
      </c>
      <c r="E385" s="33">
        <v>168</v>
      </c>
      <c r="F385" s="33">
        <v>168</v>
      </c>
      <c r="G385" s="33">
        <v>1</v>
      </c>
      <c r="H385" s="39">
        <v>1</v>
      </c>
      <c r="I385" s="36">
        <v>1</v>
      </c>
      <c r="J385" s="40"/>
      <c r="K385" s="41">
        <v>8244</v>
      </c>
      <c r="L385" s="41"/>
      <c r="M385" s="41"/>
      <c r="N385" s="42"/>
    </row>
    <row r="386" spans="1:14">
      <c r="A386" s="36">
        <v>377</v>
      </c>
      <c r="B386" s="37" t="s">
        <v>1153</v>
      </c>
      <c r="C386" s="38">
        <v>464168196</v>
      </c>
      <c r="D386" s="36">
        <v>464</v>
      </c>
      <c r="E386" s="33">
        <v>168</v>
      </c>
      <c r="F386" s="33">
        <v>196</v>
      </c>
      <c r="G386" s="33">
        <v>1</v>
      </c>
      <c r="H386" s="39">
        <v>1</v>
      </c>
      <c r="I386" s="36">
        <v>1</v>
      </c>
      <c r="J386" s="40"/>
      <c r="K386" s="41">
        <v>8027</v>
      </c>
      <c r="L386" s="41"/>
      <c r="M386" s="41"/>
      <c r="N386" s="42"/>
    </row>
    <row r="387" spans="1:14">
      <c r="A387" s="36">
        <v>378</v>
      </c>
      <c r="B387" s="37" t="s">
        <v>1154</v>
      </c>
      <c r="C387" s="38">
        <v>464168229</v>
      </c>
      <c r="D387" s="36">
        <v>464</v>
      </c>
      <c r="E387" s="33">
        <v>168</v>
      </c>
      <c r="F387" s="33">
        <v>229</v>
      </c>
      <c r="G387" s="33">
        <v>1</v>
      </c>
      <c r="H387" s="39">
        <v>1</v>
      </c>
      <c r="I387" s="36">
        <v>5</v>
      </c>
      <c r="J387" s="40"/>
      <c r="K387" s="41">
        <v>8814</v>
      </c>
      <c r="L387" s="41"/>
      <c r="M387" s="41"/>
      <c r="N387" s="42"/>
    </row>
    <row r="388" spans="1:14">
      <c r="A388" s="36">
        <v>379</v>
      </c>
      <c r="B388" s="37" t="s">
        <v>1155</v>
      </c>
      <c r="C388" s="38">
        <v>464168258</v>
      </c>
      <c r="D388" s="36">
        <v>464</v>
      </c>
      <c r="E388" s="33">
        <v>168</v>
      </c>
      <c r="F388" s="33">
        <v>258</v>
      </c>
      <c r="G388" s="33">
        <v>1</v>
      </c>
      <c r="H388" s="39">
        <v>1</v>
      </c>
      <c r="I388" s="36">
        <v>4</v>
      </c>
      <c r="J388" s="40"/>
      <c r="K388" s="41">
        <v>9043</v>
      </c>
      <c r="L388" s="41"/>
      <c r="M388" s="41"/>
      <c r="N388" s="42"/>
    </row>
    <row r="389" spans="1:14">
      <c r="A389" s="36">
        <v>380</v>
      </c>
      <c r="B389" s="37" t="s">
        <v>1156</v>
      </c>
      <c r="C389" s="38">
        <v>464168262</v>
      </c>
      <c r="D389" s="36">
        <v>464</v>
      </c>
      <c r="E389" s="33">
        <v>168</v>
      </c>
      <c r="F389" s="33">
        <v>262</v>
      </c>
      <c r="G389" s="33">
        <v>1</v>
      </c>
      <c r="H389" s="39">
        <v>1</v>
      </c>
      <c r="I389" s="36">
        <v>1</v>
      </c>
      <c r="J389" s="40"/>
      <c r="K389" s="41">
        <v>8254</v>
      </c>
      <c r="L389" s="41"/>
      <c r="M389" s="41"/>
      <c r="N389" s="42"/>
    </row>
    <row r="390" spans="1:14">
      <c r="A390" s="36">
        <v>381</v>
      </c>
      <c r="B390" s="37" t="s">
        <v>1157</v>
      </c>
      <c r="C390" s="38">
        <v>464168291</v>
      </c>
      <c r="D390" s="36">
        <v>464</v>
      </c>
      <c r="E390" s="33">
        <v>168</v>
      </c>
      <c r="F390" s="33">
        <v>291</v>
      </c>
      <c r="G390" s="33">
        <v>1</v>
      </c>
      <c r="H390" s="39">
        <v>1</v>
      </c>
      <c r="I390" s="36">
        <v>2</v>
      </c>
      <c r="J390" s="40"/>
      <c r="K390" s="41">
        <v>8362</v>
      </c>
      <c r="L390" s="41"/>
      <c r="M390" s="41"/>
      <c r="N390" s="42"/>
    </row>
    <row r="391" spans="1:14">
      <c r="A391" s="36">
        <v>382</v>
      </c>
      <c r="B391" s="37" t="s">
        <v>1158</v>
      </c>
      <c r="C391" s="38">
        <v>466700096</v>
      </c>
      <c r="D391" s="36">
        <v>466</v>
      </c>
      <c r="E391" s="33">
        <v>700</v>
      </c>
      <c r="F391" s="33">
        <v>96</v>
      </c>
      <c r="G391" s="33">
        <v>2</v>
      </c>
      <c r="H391" s="39">
        <v>1</v>
      </c>
      <c r="I391" s="36">
        <v>1</v>
      </c>
      <c r="J391" s="40"/>
      <c r="K391" s="41">
        <v>9585</v>
      </c>
      <c r="L391" s="41"/>
      <c r="M391" s="41"/>
      <c r="N391" s="42"/>
    </row>
    <row r="392" spans="1:14">
      <c r="A392" s="36">
        <v>383</v>
      </c>
      <c r="B392" s="37" t="s">
        <v>1159</v>
      </c>
      <c r="C392" s="38">
        <v>466700700</v>
      </c>
      <c r="D392" s="36">
        <v>466</v>
      </c>
      <c r="E392" s="33">
        <v>700</v>
      </c>
      <c r="F392" s="33">
        <v>700</v>
      </c>
      <c r="G392" s="33">
        <v>2</v>
      </c>
      <c r="H392" s="39">
        <v>1</v>
      </c>
      <c r="I392" s="36">
        <v>7</v>
      </c>
      <c r="J392" s="40"/>
      <c r="K392" s="41">
        <v>10938</v>
      </c>
      <c r="L392" s="41"/>
      <c r="M392" s="41"/>
      <c r="N392" s="42"/>
    </row>
    <row r="393" spans="1:14">
      <c r="A393" s="36">
        <v>384</v>
      </c>
      <c r="B393" s="37" t="s">
        <v>1160</v>
      </c>
      <c r="C393" s="38">
        <v>466774089</v>
      </c>
      <c r="D393" s="36">
        <v>466</v>
      </c>
      <c r="E393" s="33">
        <v>774</v>
      </c>
      <c r="F393" s="33">
        <v>89</v>
      </c>
      <c r="G393" s="33">
        <v>2</v>
      </c>
      <c r="H393" s="39">
        <v>1</v>
      </c>
      <c r="I393" s="36">
        <v>7</v>
      </c>
      <c r="J393" s="40"/>
      <c r="K393" s="41">
        <v>9416</v>
      </c>
      <c r="L393" s="41"/>
      <c r="M393" s="41"/>
      <c r="N393" s="42"/>
    </row>
    <row r="394" spans="1:14">
      <c r="A394" s="36">
        <v>385</v>
      </c>
      <c r="B394" s="37" t="s">
        <v>1161</v>
      </c>
      <c r="C394" s="38">
        <v>466774096</v>
      </c>
      <c r="D394" s="36">
        <v>466</v>
      </c>
      <c r="E394" s="33">
        <v>774</v>
      </c>
      <c r="F394" s="33">
        <v>96</v>
      </c>
      <c r="G394" s="33">
        <v>2</v>
      </c>
      <c r="H394" s="39">
        <v>1</v>
      </c>
      <c r="I394" s="36">
        <v>1</v>
      </c>
      <c r="J394" s="40"/>
      <c r="K394" s="41">
        <v>7875</v>
      </c>
      <c r="L394" s="41"/>
      <c r="M394" s="41"/>
      <c r="N394" s="42"/>
    </row>
    <row r="395" spans="1:14">
      <c r="A395" s="36">
        <v>386</v>
      </c>
      <c r="B395" s="37" t="s">
        <v>1162</v>
      </c>
      <c r="C395" s="38">
        <v>466774221</v>
      </c>
      <c r="D395" s="36">
        <v>466</v>
      </c>
      <c r="E395" s="33">
        <v>774</v>
      </c>
      <c r="F395" s="33">
        <v>221</v>
      </c>
      <c r="G395" s="33">
        <v>2</v>
      </c>
      <c r="H395" s="39">
        <v>1</v>
      </c>
      <c r="I395" s="36">
        <v>6</v>
      </c>
      <c r="J395" s="40"/>
      <c r="K395" s="41">
        <v>9210</v>
      </c>
      <c r="L395" s="41"/>
      <c r="M395" s="41"/>
      <c r="N395" s="42"/>
    </row>
    <row r="396" spans="1:14">
      <c r="A396" s="36">
        <v>387</v>
      </c>
      <c r="B396" s="37" t="s">
        <v>1163</v>
      </c>
      <c r="C396" s="38">
        <v>466774296</v>
      </c>
      <c r="D396" s="36">
        <v>466</v>
      </c>
      <c r="E396" s="33">
        <v>774</v>
      </c>
      <c r="F396" s="33">
        <v>296</v>
      </c>
      <c r="G396" s="33">
        <v>2</v>
      </c>
      <c r="H396" s="39">
        <v>1</v>
      </c>
      <c r="I396" s="36">
        <v>9</v>
      </c>
      <c r="J396" s="40"/>
      <c r="K396" s="41">
        <v>10045</v>
      </c>
      <c r="L396" s="41"/>
      <c r="M396" s="41"/>
      <c r="N396" s="42"/>
    </row>
    <row r="397" spans="1:14">
      <c r="A397" s="36">
        <v>388</v>
      </c>
      <c r="B397" s="37" t="s">
        <v>1164</v>
      </c>
      <c r="C397" s="38">
        <v>466774774</v>
      </c>
      <c r="D397" s="36">
        <v>466</v>
      </c>
      <c r="E397" s="33">
        <v>774</v>
      </c>
      <c r="F397" s="33">
        <v>774</v>
      </c>
      <c r="G397" s="33">
        <v>2</v>
      </c>
      <c r="H397" s="39">
        <v>1</v>
      </c>
      <c r="I397" s="36">
        <v>8</v>
      </c>
      <c r="J397" s="40"/>
      <c r="K397" s="41">
        <v>9674</v>
      </c>
      <c r="L397" s="41"/>
      <c r="M397" s="41"/>
      <c r="N397" s="42"/>
    </row>
    <row r="398" spans="1:14">
      <c r="A398" s="36">
        <v>389</v>
      </c>
      <c r="B398" s="37" t="s">
        <v>1165</v>
      </c>
      <c r="C398" s="38">
        <v>469035035</v>
      </c>
      <c r="D398" s="36">
        <v>469</v>
      </c>
      <c r="E398" s="33">
        <v>35</v>
      </c>
      <c r="F398" s="33">
        <v>35</v>
      </c>
      <c r="G398" s="33">
        <v>1</v>
      </c>
      <c r="H398" s="39">
        <v>1.077</v>
      </c>
      <c r="I398" s="36">
        <v>10</v>
      </c>
      <c r="J398" s="40"/>
      <c r="K398" s="41">
        <v>12392</v>
      </c>
      <c r="L398" s="41"/>
      <c r="M398" s="41"/>
      <c r="N398" s="42"/>
    </row>
    <row r="399" spans="1:14">
      <c r="A399" s="36">
        <v>390</v>
      </c>
      <c r="B399" s="37" t="s">
        <v>1166</v>
      </c>
      <c r="C399" s="38">
        <v>469035044</v>
      </c>
      <c r="D399" s="36">
        <v>469</v>
      </c>
      <c r="E399" s="33">
        <v>35</v>
      </c>
      <c r="F399" s="33">
        <v>44</v>
      </c>
      <c r="G399" s="33">
        <v>1</v>
      </c>
      <c r="H399" s="39">
        <v>1.077</v>
      </c>
      <c r="I399" s="36">
        <v>1</v>
      </c>
      <c r="J399" s="40"/>
      <c r="K399" s="41">
        <v>10207</v>
      </c>
      <c r="L399" s="41"/>
      <c r="M399" s="41"/>
      <c r="N399" s="42"/>
    </row>
    <row r="400" spans="1:14">
      <c r="A400" s="36">
        <v>391</v>
      </c>
      <c r="B400" s="37" t="s">
        <v>1167</v>
      </c>
      <c r="C400" s="38">
        <v>469035057</v>
      </c>
      <c r="D400" s="36">
        <v>469</v>
      </c>
      <c r="E400" s="33">
        <v>35</v>
      </c>
      <c r="F400" s="33">
        <v>57</v>
      </c>
      <c r="G400" s="33">
        <v>1</v>
      </c>
      <c r="H400" s="39">
        <v>1.077</v>
      </c>
      <c r="I400" s="36">
        <v>10</v>
      </c>
      <c r="J400" s="40"/>
      <c r="K400" s="41">
        <v>13216</v>
      </c>
      <c r="L400" s="41"/>
      <c r="M400" s="41"/>
      <c r="N400" s="42"/>
    </row>
    <row r="401" spans="1:14">
      <c r="A401" s="36">
        <v>392</v>
      </c>
      <c r="B401" s="37" t="s">
        <v>1168</v>
      </c>
      <c r="C401" s="38">
        <v>469035243</v>
      </c>
      <c r="D401" s="36">
        <v>469</v>
      </c>
      <c r="E401" s="33">
        <v>35</v>
      </c>
      <c r="F401" s="33">
        <v>243</v>
      </c>
      <c r="G401" s="33">
        <v>1</v>
      </c>
      <c r="H401" s="39">
        <v>1.077</v>
      </c>
      <c r="I401" s="36">
        <v>1</v>
      </c>
      <c r="J401" s="40"/>
      <c r="K401" s="41">
        <v>10207</v>
      </c>
      <c r="L401" s="41"/>
      <c r="M401" s="41"/>
      <c r="N401" s="42"/>
    </row>
    <row r="402" spans="1:14">
      <c r="A402" s="36">
        <v>393</v>
      </c>
      <c r="B402" s="37" t="s">
        <v>1169</v>
      </c>
      <c r="C402" s="38">
        <v>469035244</v>
      </c>
      <c r="D402" s="36">
        <v>469</v>
      </c>
      <c r="E402" s="33">
        <v>35</v>
      </c>
      <c r="F402" s="33">
        <v>244</v>
      </c>
      <c r="G402" s="33">
        <v>1</v>
      </c>
      <c r="H402" s="39">
        <v>1.077</v>
      </c>
      <c r="I402" s="36">
        <v>1</v>
      </c>
      <c r="J402" s="40"/>
      <c r="K402" s="41">
        <v>8382</v>
      </c>
      <c r="L402" s="41"/>
      <c r="M402" s="41"/>
      <c r="N402" s="42"/>
    </row>
    <row r="403" spans="1:14">
      <c r="A403" s="36">
        <v>394</v>
      </c>
      <c r="B403" s="37" t="s">
        <v>1170</v>
      </c>
      <c r="C403" s="38">
        <v>469035285</v>
      </c>
      <c r="D403" s="36">
        <v>469</v>
      </c>
      <c r="E403" s="33">
        <v>35</v>
      </c>
      <c r="F403" s="33">
        <v>285</v>
      </c>
      <c r="G403" s="33">
        <v>1</v>
      </c>
      <c r="H403" s="39">
        <v>1.077</v>
      </c>
      <c r="I403" s="36">
        <v>10</v>
      </c>
      <c r="J403" s="40"/>
      <c r="K403" s="41">
        <v>12810</v>
      </c>
      <c r="L403" s="41"/>
      <c r="M403" s="41"/>
      <c r="N403" s="42"/>
    </row>
    <row r="404" spans="1:14">
      <c r="A404" s="36">
        <v>395</v>
      </c>
      <c r="B404" s="37" t="s">
        <v>1171</v>
      </c>
      <c r="C404" s="38">
        <v>470165035</v>
      </c>
      <c r="D404" s="36">
        <v>470</v>
      </c>
      <c r="E404" s="33">
        <v>165</v>
      </c>
      <c r="F404" s="33">
        <v>35</v>
      </c>
      <c r="G404" s="33">
        <v>1</v>
      </c>
      <c r="H404" s="39">
        <v>1.034</v>
      </c>
      <c r="I404" s="36">
        <v>1</v>
      </c>
      <c r="J404" s="40"/>
      <c r="K404" s="41">
        <v>8490</v>
      </c>
      <c r="L404" s="41"/>
      <c r="M404" s="41"/>
      <c r="N404" s="42"/>
    </row>
    <row r="405" spans="1:14">
      <c r="A405" s="36">
        <v>396</v>
      </c>
      <c r="B405" s="37" t="s">
        <v>1172</v>
      </c>
      <c r="C405" s="38">
        <v>470165057</v>
      </c>
      <c r="D405" s="36">
        <v>470</v>
      </c>
      <c r="E405" s="33">
        <v>165</v>
      </c>
      <c r="F405" s="33">
        <v>57</v>
      </c>
      <c r="G405" s="33">
        <v>1</v>
      </c>
      <c r="H405" s="39">
        <v>1.034</v>
      </c>
      <c r="I405" s="36">
        <v>10</v>
      </c>
      <c r="J405" s="40"/>
      <c r="K405" s="41">
        <v>11431</v>
      </c>
      <c r="L405" s="41"/>
      <c r="M405" s="41"/>
      <c r="N405" s="42"/>
    </row>
    <row r="406" spans="1:14">
      <c r="A406" s="36">
        <v>397</v>
      </c>
      <c r="B406" s="37" t="s">
        <v>1173</v>
      </c>
      <c r="C406" s="38">
        <v>470165093</v>
      </c>
      <c r="D406" s="36">
        <v>470</v>
      </c>
      <c r="E406" s="33">
        <v>165</v>
      </c>
      <c r="F406" s="33">
        <v>93</v>
      </c>
      <c r="G406" s="33">
        <v>1</v>
      </c>
      <c r="H406" s="39">
        <v>1.034</v>
      </c>
      <c r="I406" s="36">
        <v>8</v>
      </c>
      <c r="J406" s="40"/>
      <c r="K406" s="41">
        <v>10311</v>
      </c>
      <c r="L406" s="41"/>
      <c r="M406" s="41"/>
      <c r="N406" s="42"/>
    </row>
    <row r="407" spans="1:14">
      <c r="A407" s="36">
        <v>398</v>
      </c>
      <c r="B407" s="37" t="s">
        <v>1174</v>
      </c>
      <c r="C407" s="38">
        <v>470165163</v>
      </c>
      <c r="D407" s="36">
        <v>470</v>
      </c>
      <c r="E407" s="33">
        <v>165</v>
      </c>
      <c r="F407" s="33">
        <v>163</v>
      </c>
      <c r="G407" s="33">
        <v>1</v>
      </c>
      <c r="H407" s="39">
        <v>1.034</v>
      </c>
      <c r="I407" s="36">
        <v>7</v>
      </c>
      <c r="J407" s="40"/>
      <c r="K407" s="41">
        <v>10527</v>
      </c>
      <c r="L407" s="41"/>
      <c r="M407" s="41"/>
      <c r="N407" s="42"/>
    </row>
    <row r="408" spans="1:14">
      <c r="A408" s="36">
        <v>399</v>
      </c>
      <c r="B408" s="37" t="s">
        <v>1175</v>
      </c>
      <c r="C408" s="38">
        <v>470165165</v>
      </c>
      <c r="D408" s="36">
        <v>470</v>
      </c>
      <c r="E408" s="33">
        <v>165</v>
      </c>
      <c r="F408" s="33">
        <v>165</v>
      </c>
      <c r="G408" s="33">
        <v>1</v>
      </c>
      <c r="H408" s="39">
        <v>1.034</v>
      </c>
      <c r="I408" s="36">
        <v>7</v>
      </c>
      <c r="J408" s="40"/>
      <c r="K408" s="41">
        <v>9928</v>
      </c>
      <c r="L408" s="41"/>
      <c r="M408" s="41"/>
      <c r="N408" s="42"/>
    </row>
    <row r="409" spans="1:14">
      <c r="A409" s="36">
        <v>400</v>
      </c>
      <c r="B409" s="37" t="s">
        <v>1176</v>
      </c>
      <c r="C409" s="38">
        <v>470165176</v>
      </c>
      <c r="D409" s="36">
        <v>470</v>
      </c>
      <c r="E409" s="33">
        <v>165</v>
      </c>
      <c r="F409" s="33">
        <v>176</v>
      </c>
      <c r="G409" s="33">
        <v>1</v>
      </c>
      <c r="H409" s="39">
        <v>1.034</v>
      </c>
      <c r="I409" s="36">
        <v>4</v>
      </c>
      <c r="J409" s="40"/>
      <c r="K409" s="41">
        <v>9666</v>
      </c>
      <c r="L409" s="41"/>
      <c r="M409" s="41"/>
      <c r="N409" s="42"/>
    </row>
    <row r="410" spans="1:14">
      <c r="A410" s="36">
        <v>401</v>
      </c>
      <c r="B410" s="37" t="s">
        <v>1177</v>
      </c>
      <c r="C410" s="38">
        <v>470165178</v>
      </c>
      <c r="D410" s="36">
        <v>470</v>
      </c>
      <c r="E410" s="33">
        <v>165</v>
      </c>
      <c r="F410" s="33">
        <v>178</v>
      </c>
      <c r="G410" s="33">
        <v>1</v>
      </c>
      <c r="H410" s="39">
        <v>1.034</v>
      </c>
      <c r="I410" s="36">
        <v>2</v>
      </c>
      <c r="J410" s="40"/>
      <c r="K410" s="41">
        <v>9104</v>
      </c>
      <c r="L410" s="41"/>
      <c r="M410" s="41"/>
      <c r="N410" s="42"/>
    </row>
    <row r="411" spans="1:14">
      <c r="A411" s="36">
        <v>402</v>
      </c>
      <c r="B411" s="37" t="s">
        <v>1178</v>
      </c>
      <c r="C411" s="38">
        <v>470165229</v>
      </c>
      <c r="D411" s="36">
        <v>470</v>
      </c>
      <c r="E411" s="33">
        <v>165</v>
      </c>
      <c r="F411" s="33">
        <v>229</v>
      </c>
      <c r="G411" s="33">
        <v>1</v>
      </c>
      <c r="H411" s="39">
        <v>1.034</v>
      </c>
      <c r="I411" s="36">
        <v>9</v>
      </c>
      <c r="J411" s="40"/>
      <c r="K411" s="41">
        <v>10449</v>
      </c>
      <c r="L411" s="41"/>
      <c r="M411" s="41"/>
      <c r="N411" s="42"/>
    </row>
    <row r="412" spans="1:14">
      <c r="A412" s="36">
        <v>403</v>
      </c>
      <c r="B412" s="37" t="s">
        <v>1179</v>
      </c>
      <c r="C412" s="38">
        <v>470165246</v>
      </c>
      <c r="D412" s="36">
        <v>470</v>
      </c>
      <c r="E412" s="33">
        <v>165</v>
      </c>
      <c r="F412" s="33">
        <v>246</v>
      </c>
      <c r="G412" s="33">
        <v>1</v>
      </c>
      <c r="H412" s="39">
        <v>1.034</v>
      </c>
      <c r="I412" s="36">
        <v>1</v>
      </c>
      <c r="J412" s="40"/>
      <c r="K412" s="41">
        <v>9860</v>
      </c>
      <c r="L412" s="41"/>
      <c r="M412" s="41"/>
      <c r="N412" s="42"/>
    </row>
    <row r="413" spans="1:14">
      <c r="A413" s="36">
        <v>404</v>
      </c>
      <c r="B413" s="37" t="s">
        <v>1180</v>
      </c>
      <c r="C413" s="38">
        <v>470165248</v>
      </c>
      <c r="D413" s="36">
        <v>470</v>
      </c>
      <c r="E413" s="33">
        <v>165</v>
      </c>
      <c r="F413" s="33">
        <v>248</v>
      </c>
      <c r="G413" s="33">
        <v>1</v>
      </c>
      <c r="H413" s="39">
        <v>1.034</v>
      </c>
      <c r="I413" s="36">
        <v>7</v>
      </c>
      <c r="J413" s="40"/>
      <c r="K413" s="41">
        <v>10441</v>
      </c>
      <c r="L413" s="41"/>
      <c r="M413" s="41"/>
      <c r="N413" s="42"/>
    </row>
    <row r="414" spans="1:14">
      <c r="A414" s="36">
        <v>405</v>
      </c>
      <c r="B414" s="37" t="s">
        <v>1181</v>
      </c>
      <c r="C414" s="38">
        <v>470165262</v>
      </c>
      <c r="D414" s="36">
        <v>470</v>
      </c>
      <c r="E414" s="33">
        <v>165</v>
      </c>
      <c r="F414" s="33">
        <v>262</v>
      </c>
      <c r="G414" s="33">
        <v>1</v>
      </c>
      <c r="H414" s="39">
        <v>1.034</v>
      </c>
      <c r="I414" s="36">
        <v>3</v>
      </c>
      <c r="J414" s="40"/>
      <c r="K414" s="41">
        <v>9550</v>
      </c>
      <c r="L414" s="41"/>
      <c r="M414" s="41"/>
      <c r="N414" s="42"/>
    </row>
    <row r="415" spans="1:14">
      <c r="A415" s="36">
        <v>406</v>
      </c>
      <c r="B415" s="37" t="s">
        <v>1182</v>
      </c>
      <c r="C415" s="38">
        <v>470165284</v>
      </c>
      <c r="D415" s="36">
        <v>470</v>
      </c>
      <c r="E415" s="33">
        <v>165</v>
      </c>
      <c r="F415" s="33">
        <v>284</v>
      </c>
      <c r="G415" s="33">
        <v>1</v>
      </c>
      <c r="H415" s="39">
        <v>1.034</v>
      </c>
      <c r="I415" s="36">
        <v>1</v>
      </c>
      <c r="J415" s="40"/>
      <c r="K415" s="41">
        <v>8780</v>
      </c>
      <c r="L415" s="41"/>
      <c r="M415" s="41"/>
      <c r="N415" s="42"/>
    </row>
    <row r="416" spans="1:14">
      <c r="A416" s="36">
        <v>407</v>
      </c>
      <c r="B416" s="37" t="s">
        <v>1183</v>
      </c>
      <c r="C416" s="38">
        <v>470165305</v>
      </c>
      <c r="D416" s="36">
        <v>470</v>
      </c>
      <c r="E416" s="33">
        <v>165</v>
      </c>
      <c r="F416" s="33">
        <v>305</v>
      </c>
      <c r="G416" s="33">
        <v>1</v>
      </c>
      <c r="H416" s="39">
        <v>1.034</v>
      </c>
      <c r="I416" s="36">
        <v>2</v>
      </c>
      <c r="J416" s="40"/>
      <c r="K416" s="41">
        <v>9014</v>
      </c>
      <c r="L416" s="41"/>
      <c r="M416" s="41"/>
      <c r="N416" s="42"/>
    </row>
    <row r="417" spans="1:14">
      <c r="A417" s="36">
        <v>408</v>
      </c>
      <c r="B417" s="37" t="s">
        <v>1184</v>
      </c>
      <c r="C417" s="38">
        <v>470165314</v>
      </c>
      <c r="D417" s="36">
        <v>470</v>
      </c>
      <c r="E417" s="33">
        <v>165</v>
      </c>
      <c r="F417" s="33">
        <v>314</v>
      </c>
      <c r="G417" s="33">
        <v>1</v>
      </c>
      <c r="H417" s="39">
        <v>1.034</v>
      </c>
      <c r="I417" s="36">
        <v>1</v>
      </c>
      <c r="J417" s="40"/>
      <c r="K417" s="41">
        <v>8099</v>
      </c>
      <c r="L417" s="41"/>
      <c r="M417" s="41"/>
      <c r="N417" s="42"/>
    </row>
    <row r="418" spans="1:14">
      <c r="A418" s="36">
        <v>409</v>
      </c>
      <c r="B418" s="37" t="s">
        <v>1185</v>
      </c>
      <c r="C418" s="38">
        <v>470165342</v>
      </c>
      <c r="D418" s="36">
        <v>470</v>
      </c>
      <c r="E418" s="33">
        <v>165</v>
      </c>
      <c r="F418" s="33">
        <v>342</v>
      </c>
      <c r="G418" s="33">
        <v>1</v>
      </c>
      <c r="H418" s="39">
        <v>1.034</v>
      </c>
      <c r="I418" s="36">
        <v>1</v>
      </c>
      <c r="J418" s="40"/>
      <c r="K418" s="41">
        <v>9164</v>
      </c>
      <c r="L418" s="41"/>
      <c r="M418" s="41"/>
      <c r="N418" s="42"/>
    </row>
    <row r="419" spans="1:14">
      <c r="A419" s="36">
        <v>410</v>
      </c>
      <c r="B419" s="37" t="s">
        <v>1186</v>
      </c>
      <c r="C419" s="38">
        <v>470165344</v>
      </c>
      <c r="D419" s="36">
        <v>470</v>
      </c>
      <c r="E419" s="33">
        <v>165</v>
      </c>
      <c r="F419" s="33">
        <v>344</v>
      </c>
      <c r="G419" s="33">
        <v>1</v>
      </c>
      <c r="H419" s="39">
        <v>1.034</v>
      </c>
      <c r="I419" s="36">
        <v>1</v>
      </c>
      <c r="J419" s="40"/>
      <c r="K419" s="41">
        <v>8490</v>
      </c>
      <c r="L419" s="41"/>
      <c r="M419" s="41"/>
      <c r="N419" s="42"/>
    </row>
    <row r="420" spans="1:14">
      <c r="A420" s="36">
        <v>411</v>
      </c>
      <c r="B420" s="37" t="s">
        <v>1187</v>
      </c>
      <c r="C420" s="38">
        <v>470165347</v>
      </c>
      <c r="D420" s="36">
        <v>470</v>
      </c>
      <c r="E420" s="33">
        <v>165</v>
      </c>
      <c r="F420" s="33">
        <v>347</v>
      </c>
      <c r="G420" s="33">
        <v>1</v>
      </c>
      <c r="H420" s="39">
        <v>1.034</v>
      </c>
      <c r="I420" s="36">
        <v>7</v>
      </c>
      <c r="J420" s="40"/>
      <c r="K420" s="41">
        <v>10086</v>
      </c>
      <c r="L420" s="41"/>
      <c r="M420" s="41"/>
      <c r="N420" s="42"/>
    </row>
    <row r="421" spans="1:14">
      <c r="A421" s="36">
        <v>412</v>
      </c>
      <c r="B421" s="37" t="s">
        <v>1188</v>
      </c>
      <c r="C421" s="38">
        <v>474097097</v>
      </c>
      <c r="D421" s="36">
        <v>474</v>
      </c>
      <c r="E421" s="33">
        <v>97</v>
      </c>
      <c r="F421" s="33">
        <v>97</v>
      </c>
      <c r="G421" s="33">
        <v>1</v>
      </c>
      <c r="H421" s="39">
        <v>1</v>
      </c>
      <c r="I421" s="36">
        <v>10</v>
      </c>
      <c r="J421" s="40"/>
      <c r="K421" s="41">
        <v>10980</v>
      </c>
      <c r="L421" s="41"/>
      <c r="M421" s="41"/>
      <c r="N421" s="42"/>
    </row>
    <row r="422" spans="1:14">
      <c r="A422" s="36">
        <v>413</v>
      </c>
      <c r="B422" s="37" t="s">
        <v>1189</v>
      </c>
      <c r="C422" s="38">
        <v>474097103</v>
      </c>
      <c r="D422" s="36">
        <v>474</v>
      </c>
      <c r="E422" s="33">
        <v>97</v>
      </c>
      <c r="F422" s="33">
        <v>103</v>
      </c>
      <c r="G422" s="33">
        <v>1</v>
      </c>
      <c r="H422" s="39">
        <v>1</v>
      </c>
      <c r="I422" s="36">
        <v>6</v>
      </c>
      <c r="J422" s="40"/>
      <c r="K422" s="41">
        <v>9737</v>
      </c>
      <c r="L422" s="41"/>
      <c r="M422" s="41"/>
      <c r="N422" s="42"/>
    </row>
    <row r="423" spans="1:14">
      <c r="A423" s="36">
        <v>414</v>
      </c>
      <c r="B423" s="37" t="s">
        <v>1190</v>
      </c>
      <c r="C423" s="38">
        <v>474097153</v>
      </c>
      <c r="D423" s="36">
        <v>474</v>
      </c>
      <c r="E423" s="33">
        <v>97</v>
      </c>
      <c r="F423" s="33">
        <v>153</v>
      </c>
      <c r="G423" s="33">
        <v>1</v>
      </c>
      <c r="H423" s="39">
        <v>1</v>
      </c>
      <c r="I423" s="36">
        <v>9</v>
      </c>
      <c r="J423" s="40"/>
      <c r="K423" s="41">
        <v>10679</v>
      </c>
      <c r="L423" s="41"/>
      <c r="M423" s="41"/>
      <c r="N423" s="42"/>
    </row>
    <row r="424" spans="1:14">
      <c r="A424" s="36">
        <v>415</v>
      </c>
      <c r="B424" s="37" t="s">
        <v>1191</v>
      </c>
      <c r="C424" s="38">
        <v>474097158</v>
      </c>
      <c r="D424" s="36">
        <v>474</v>
      </c>
      <c r="E424" s="33">
        <v>97</v>
      </c>
      <c r="F424" s="33">
        <v>158</v>
      </c>
      <c r="G424" s="33">
        <v>1</v>
      </c>
      <c r="H424" s="39">
        <v>1</v>
      </c>
      <c r="I424" s="36">
        <v>1</v>
      </c>
      <c r="J424" s="40"/>
      <c r="K424" s="41">
        <v>8730</v>
      </c>
      <c r="L424" s="41"/>
      <c r="M424" s="41"/>
      <c r="N424" s="42"/>
    </row>
    <row r="425" spans="1:14">
      <c r="A425" s="36">
        <v>416</v>
      </c>
      <c r="B425" s="37" t="s">
        <v>1192</v>
      </c>
      <c r="C425" s="38">
        <v>474097162</v>
      </c>
      <c r="D425" s="36">
        <v>474</v>
      </c>
      <c r="E425" s="33">
        <v>97</v>
      </c>
      <c r="F425" s="33">
        <v>162</v>
      </c>
      <c r="G425" s="33">
        <v>1</v>
      </c>
      <c r="H425" s="39">
        <v>1</v>
      </c>
      <c r="I425" s="36">
        <v>2</v>
      </c>
      <c r="J425" s="40"/>
      <c r="K425" s="41">
        <v>9732</v>
      </c>
      <c r="L425" s="41"/>
      <c r="M425" s="41"/>
      <c r="N425" s="42"/>
    </row>
    <row r="426" spans="1:14">
      <c r="A426" s="36">
        <v>417</v>
      </c>
      <c r="B426" s="37" t="s">
        <v>1193</v>
      </c>
      <c r="C426" s="38">
        <v>474097343</v>
      </c>
      <c r="D426" s="36">
        <v>474</v>
      </c>
      <c r="E426" s="33">
        <v>97</v>
      </c>
      <c r="F426" s="33">
        <v>343</v>
      </c>
      <c r="G426" s="33">
        <v>1</v>
      </c>
      <c r="H426" s="39">
        <v>1</v>
      </c>
      <c r="I426" s="36">
        <v>7</v>
      </c>
      <c r="J426" s="40"/>
      <c r="K426" s="41">
        <v>9964</v>
      </c>
      <c r="L426" s="41"/>
      <c r="M426" s="41"/>
      <c r="N426" s="42"/>
    </row>
    <row r="427" spans="1:14">
      <c r="A427" s="36">
        <v>418</v>
      </c>
      <c r="B427" s="37" t="s">
        <v>1194</v>
      </c>
      <c r="C427" s="38">
        <v>474097610</v>
      </c>
      <c r="D427" s="36">
        <v>474</v>
      </c>
      <c r="E427" s="33">
        <v>97</v>
      </c>
      <c r="F427" s="33">
        <v>610</v>
      </c>
      <c r="G427" s="33">
        <v>1</v>
      </c>
      <c r="H427" s="39">
        <v>1</v>
      </c>
      <c r="I427" s="36">
        <v>5</v>
      </c>
      <c r="J427" s="40"/>
      <c r="K427" s="41">
        <v>9700</v>
      </c>
      <c r="L427" s="41"/>
      <c r="M427" s="41"/>
      <c r="N427" s="42"/>
    </row>
    <row r="428" spans="1:14">
      <c r="A428" s="36">
        <v>419</v>
      </c>
      <c r="B428" s="37" t="s">
        <v>1195</v>
      </c>
      <c r="C428" s="38">
        <v>474097615</v>
      </c>
      <c r="D428" s="36">
        <v>474</v>
      </c>
      <c r="E428" s="33">
        <v>97</v>
      </c>
      <c r="F428" s="33">
        <v>615</v>
      </c>
      <c r="G428" s="33">
        <v>1</v>
      </c>
      <c r="H428" s="39">
        <v>1</v>
      </c>
      <c r="I428" s="36">
        <v>10</v>
      </c>
      <c r="J428" s="40"/>
      <c r="K428" s="41">
        <v>11653</v>
      </c>
      <c r="L428" s="41"/>
      <c r="M428" s="41"/>
      <c r="N428" s="42"/>
    </row>
    <row r="429" spans="1:14">
      <c r="A429" s="36">
        <v>420</v>
      </c>
      <c r="B429" s="37" t="s">
        <v>1196</v>
      </c>
      <c r="C429" s="38">
        <v>474097616</v>
      </c>
      <c r="D429" s="36">
        <v>474</v>
      </c>
      <c r="E429" s="33">
        <v>97</v>
      </c>
      <c r="F429" s="33">
        <v>616</v>
      </c>
      <c r="G429" s="33">
        <v>1</v>
      </c>
      <c r="H429" s="39">
        <v>1</v>
      </c>
      <c r="I429" s="36">
        <v>5</v>
      </c>
      <c r="J429" s="40"/>
      <c r="K429" s="41">
        <v>10201</v>
      </c>
      <c r="L429" s="41"/>
      <c r="M429" s="41"/>
      <c r="N429" s="42"/>
    </row>
    <row r="430" spans="1:14">
      <c r="A430" s="36">
        <v>421</v>
      </c>
      <c r="B430" s="37" t="s">
        <v>1197</v>
      </c>
      <c r="C430" s="38">
        <v>474097720</v>
      </c>
      <c r="D430" s="36">
        <v>474</v>
      </c>
      <c r="E430" s="33">
        <v>97</v>
      </c>
      <c r="F430" s="33">
        <v>720</v>
      </c>
      <c r="G430" s="33">
        <v>1</v>
      </c>
      <c r="H430" s="39">
        <v>1</v>
      </c>
      <c r="I430" s="36">
        <v>10</v>
      </c>
      <c r="J430" s="40"/>
      <c r="K430" s="41">
        <v>11625</v>
      </c>
      <c r="L430" s="41"/>
      <c r="M430" s="41"/>
      <c r="N430" s="42"/>
    </row>
    <row r="431" spans="1:14">
      <c r="A431" s="36">
        <v>422</v>
      </c>
      <c r="B431" s="37" t="s">
        <v>1198</v>
      </c>
      <c r="C431" s="38">
        <v>474097725</v>
      </c>
      <c r="D431" s="36">
        <v>474</v>
      </c>
      <c r="E431" s="33">
        <v>97</v>
      </c>
      <c r="F431" s="33">
        <v>725</v>
      </c>
      <c r="G431" s="33">
        <v>1</v>
      </c>
      <c r="H431" s="39">
        <v>1</v>
      </c>
      <c r="I431" s="36">
        <v>1</v>
      </c>
      <c r="J431" s="40"/>
      <c r="K431" s="41">
        <v>9585</v>
      </c>
      <c r="L431" s="41"/>
      <c r="M431" s="41"/>
      <c r="N431" s="42"/>
    </row>
    <row r="432" spans="1:14">
      <c r="A432" s="36">
        <v>423</v>
      </c>
      <c r="B432" s="37" t="s">
        <v>1199</v>
      </c>
      <c r="C432" s="38">
        <v>474097735</v>
      </c>
      <c r="D432" s="36">
        <v>474</v>
      </c>
      <c r="E432" s="33">
        <v>97</v>
      </c>
      <c r="F432" s="33">
        <v>735</v>
      </c>
      <c r="G432" s="33">
        <v>1</v>
      </c>
      <c r="H432" s="39">
        <v>1</v>
      </c>
      <c r="I432" s="36">
        <v>7</v>
      </c>
      <c r="J432" s="40"/>
      <c r="K432" s="41">
        <v>10364</v>
      </c>
      <c r="L432" s="41"/>
      <c r="M432" s="41"/>
      <c r="N432" s="42"/>
    </row>
    <row r="433" spans="1:14">
      <c r="A433" s="36">
        <v>424</v>
      </c>
      <c r="B433" s="37" t="s">
        <v>1200</v>
      </c>
      <c r="C433" s="38">
        <v>474097753</v>
      </c>
      <c r="D433" s="36">
        <v>474</v>
      </c>
      <c r="E433" s="33">
        <v>97</v>
      </c>
      <c r="F433" s="33">
        <v>753</v>
      </c>
      <c r="G433" s="33">
        <v>1</v>
      </c>
      <c r="H433" s="39">
        <v>1</v>
      </c>
      <c r="I433" s="36">
        <v>1</v>
      </c>
      <c r="J433" s="40"/>
      <c r="K433" s="41">
        <v>8434</v>
      </c>
      <c r="L433" s="41"/>
      <c r="M433" s="41"/>
      <c r="N433" s="42"/>
    </row>
    <row r="434" spans="1:14">
      <c r="A434" s="36">
        <v>425</v>
      </c>
      <c r="B434" s="37" t="s">
        <v>1201</v>
      </c>
      <c r="C434" s="38">
        <v>474097755</v>
      </c>
      <c r="D434" s="36">
        <v>474</v>
      </c>
      <c r="E434" s="33">
        <v>97</v>
      </c>
      <c r="F434" s="33">
        <v>755</v>
      </c>
      <c r="G434" s="33">
        <v>1</v>
      </c>
      <c r="H434" s="39">
        <v>1</v>
      </c>
      <c r="I434" s="36">
        <v>1</v>
      </c>
      <c r="J434" s="40"/>
      <c r="K434" s="41">
        <v>9015</v>
      </c>
      <c r="L434" s="41"/>
      <c r="M434" s="41"/>
      <c r="N434" s="42"/>
    </row>
    <row r="435" spans="1:14">
      <c r="A435" s="36">
        <v>426</v>
      </c>
      <c r="B435" s="37" t="s">
        <v>1202</v>
      </c>
      <c r="C435" s="38">
        <v>474097775</v>
      </c>
      <c r="D435" s="36">
        <v>474</v>
      </c>
      <c r="E435" s="33">
        <v>97</v>
      </c>
      <c r="F435" s="33">
        <v>775</v>
      </c>
      <c r="G435" s="33">
        <v>1</v>
      </c>
      <c r="H435" s="39">
        <v>1</v>
      </c>
      <c r="I435" s="36">
        <v>1</v>
      </c>
      <c r="J435" s="40"/>
      <c r="K435" s="41">
        <v>9158</v>
      </c>
      <c r="L435" s="41"/>
      <c r="M435" s="41"/>
      <c r="N435" s="42"/>
    </row>
    <row r="436" spans="1:14">
      <c r="A436" s="36">
        <v>427</v>
      </c>
      <c r="B436" s="37" t="s">
        <v>1203</v>
      </c>
      <c r="C436" s="38">
        <v>475097035</v>
      </c>
      <c r="D436" s="36">
        <v>475</v>
      </c>
      <c r="E436" s="33">
        <v>97</v>
      </c>
      <c r="F436" s="33">
        <v>35</v>
      </c>
      <c r="G436" s="33">
        <v>1</v>
      </c>
      <c r="H436" s="39">
        <v>1</v>
      </c>
      <c r="I436" s="36">
        <v>10</v>
      </c>
      <c r="J436" s="40"/>
      <c r="K436" s="41">
        <v>11339</v>
      </c>
      <c r="L436" s="41"/>
      <c r="M436" s="41"/>
      <c r="N436" s="42"/>
    </row>
    <row r="437" spans="1:14">
      <c r="A437" s="36">
        <v>428</v>
      </c>
      <c r="B437" s="37" t="s">
        <v>1204</v>
      </c>
      <c r="C437" s="38">
        <v>475097244</v>
      </c>
      <c r="D437" s="36">
        <v>475</v>
      </c>
      <c r="E437" s="33">
        <v>97</v>
      </c>
      <c r="F437" s="33">
        <v>244</v>
      </c>
      <c r="G437" s="33">
        <v>1</v>
      </c>
      <c r="H437" s="39">
        <v>1</v>
      </c>
      <c r="I437" s="36">
        <v>10</v>
      </c>
      <c r="J437" s="40"/>
      <c r="K437" s="41">
        <v>12389</v>
      </c>
      <c r="L437" s="41"/>
      <c r="M437" s="41"/>
      <c r="N437" s="42"/>
    </row>
    <row r="438" spans="1:14">
      <c r="A438" s="36">
        <v>429</v>
      </c>
      <c r="B438" s="37" t="s">
        <v>1205</v>
      </c>
      <c r="C438" s="38">
        <v>475097346</v>
      </c>
      <c r="D438" s="36">
        <v>475</v>
      </c>
      <c r="E438" s="33">
        <v>97</v>
      </c>
      <c r="F438" s="33">
        <v>346</v>
      </c>
      <c r="G438" s="33">
        <v>1</v>
      </c>
      <c r="H438" s="39">
        <v>1</v>
      </c>
      <c r="I438" s="36">
        <v>10</v>
      </c>
      <c r="J438" s="40"/>
      <c r="K438" s="41">
        <v>14366</v>
      </c>
      <c r="L438" s="41"/>
      <c r="M438" s="41"/>
      <c r="N438" s="42"/>
    </row>
    <row r="439" spans="1:14">
      <c r="A439" s="36">
        <v>430</v>
      </c>
      <c r="B439" s="37" t="s">
        <v>1206</v>
      </c>
      <c r="C439" s="38">
        <v>478352064</v>
      </c>
      <c r="D439" s="36">
        <v>478</v>
      </c>
      <c r="E439" s="33">
        <v>352</v>
      </c>
      <c r="F439" s="33">
        <v>64</v>
      </c>
      <c r="G439" s="33">
        <v>1</v>
      </c>
      <c r="H439" s="39">
        <v>1.0033333333333332</v>
      </c>
      <c r="I439" s="36">
        <v>1</v>
      </c>
      <c r="J439" s="40"/>
      <c r="K439" s="41">
        <v>9612</v>
      </c>
      <c r="L439" s="41"/>
      <c r="M439" s="41"/>
      <c r="N439" s="42"/>
    </row>
    <row r="440" spans="1:14">
      <c r="A440" s="36">
        <v>431</v>
      </c>
      <c r="B440" s="37" t="s">
        <v>1207</v>
      </c>
      <c r="C440" s="38">
        <v>478352067</v>
      </c>
      <c r="D440" s="36">
        <v>478</v>
      </c>
      <c r="E440" s="33">
        <v>352</v>
      </c>
      <c r="F440" s="33">
        <v>67</v>
      </c>
      <c r="G440" s="33">
        <v>1</v>
      </c>
      <c r="H440" s="39">
        <v>1.0033333333333332</v>
      </c>
      <c r="I440" s="36">
        <v>1</v>
      </c>
      <c r="J440" s="40"/>
      <c r="K440" s="41">
        <v>7897</v>
      </c>
      <c r="L440" s="41"/>
      <c r="M440" s="41"/>
      <c r="N440" s="42"/>
    </row>
    <row r="441" spans="1:14">
      <c r="A441" s="36">
        <v>432</v>
      </c>
      <c r="B441" s="37" t="s">
        <v>1208</v>
      </c>
      <c r="C441" s="38">
        <v>478352097</v>
      </c>
      <c r="D441" s="36">
        <v>478</v>
      </c>
      <c r="E441" s="33">
        <v>352</v>
      </c>
      <c r="F441" s="33">
        <v>97</v>
      </c>
      <c r="G441" s="33">
        <v>1</v>
      </c>
      <c r="H441" s="39">
        <v>1.0033333333333332</v>
      </c>
      <c r="I441" s="36">
        <v>7</v>
      </c>
      <c r="J441" s="40"/>
      <c r="K441" s="41">
        <v>10028</v>
      </c>
      <c r="L441" s="41"/>
      <c r="M441" s="41"/>
      <c r="N441" s="42"/>
    </row>
    <row r="442" spans="1:14">
      <c r="A442" s="36">
        <v>433</v>
      </c>
      <c r="B442" s="37" t="s">
        <v>1209</v>
      </c>
      <c r="C442" s="38">
        <v>478352125</v>
      </c>
      <c r="D442" s="36">
        <v>478</v>
      </c>
      <c r="E442" s="33">
        <v>352</v>
      </c>
      <c r="F442" s="33">
        <v>125</v>
      </c>
      <c r="G442" s="33">
        <v>1</v>
      </c>
      <c r="H442" s="39">
        <v>1.0033333333333332</v>
      </c>
      <c r="I442" s="36">
        <v>1</v>
      </c>
      <c r="J442" s="40"/>
      <c r="K442" s="41">
        <v>9184</v>
      </c>
      <c r="L442" s="41"/>
      <c r="M442" s="41"/>
      <c r="N442" s="42"/>
    </row>
    <row r="443" spans="1:14">
      <c r="A443" s="36">
        <v>434</v>
      </c>
      <c r="B443" s="37" t="s">
        <v>1210</v>
      </c>
      <c r="C443" s="38">
        <v>478352153</v>
      </c>
      <c r="D443" s="36">
        <v>478</v>
      </c>
      <c r="E443" s="33">
        <v>352</v>
      </c>
      <c r="F443" s="33">
        <v>153</v>
      </c>
      <c r="G443" s="33">
        <v>1</v>
      </c>
      <c r="H443" s="39">
        <v>1.0033333333333332</v>
      </c>
      <c r="I443" s="36">
        <v>2</v>
      </c>
      <c r="J443" s="40"/>
      <c r="K443" s="41">
        <v>9274</v>
      </c>
      <c r="L443" s="41"/>
      <c r="M443" s="41"/>
      <c r="N443" s="42"/>
    </row>
    <row r="444" spans="1:14">
      <c r="A444" s="36">
        <v>435</v>
      </c>
      <c r="B444" s="37" t="s">
        <v>1211</v>
      </c>
      <c r="C444" s="38">
        <v>478352158</v>
      </c>
      <c r="D444" s="36">
        <v>478</v>
      </c>
      <c r="E444" s="33">
        <v>352</v>
      </c>
      <c r="F444" s="33">
        <v>158</v>
      </c>
      <c r="G444" s="33">
        <v>1</v>
      </c>
      <c r="H444" s="39">
        <v>1.0033333333333332</v>
      </c>
      <c r="I444" s="36">
        <v>1</v>
      </c>
      <c r="J444" s="40"/>
      <c r="K444" s="41">
        <v>8903</v>
      </c>
      <c r="L444" s="41"/>
      <c r="M444" s="41"/>
      <c r="N444" s="42"/>
    </row>
    <row r="445" spans="1:14">
      <c r="A445" s="36">
        <v>436</v>
      </c>
      <c r="B445" s="37" t="s">
        <v>1212</v>
      </c>
      <c r="C445" s="38">
        <v>478352162</v>
      </c>
      <c r="D445" s="36">
        <v>478</v>
      </c>
      <c r="E445" s="33">
        <v>352</v>
      </c>
      <c r="F445" s="33">
        <v>162</v>
      </c>
      <c r="G445" s="33">
        <v>1</v>
      </c>
      <c r="H445" s="39">
        <v>1.0033333333333332</v>
      </c>
      <c r="I445" s="36">
        <v>2</v>
      </c>
      <c r="J445" s="40"/>
      <c r="K445" s="41">
        <v>9568</v>
      </c>
      <c r="L445" s="41"/>
      <c r="M445" s="41"/>
      <c r="N445" s="42"/>
    </row>
    <row r="446" spans="1:14">
      <c r="A446" s="36">
        <v>437</v>
      </c>
      <c r="B446" s="37" t="s">
        <v>1213</v>
      </c>
      <c r="C446" s="38">
        <v>478352174</v>
      </c>
      <c r="D446" s="36">
        <v>478</v>
      </c>
      <c r="E446" s="33">
        <v>352</v>
      </c>
      <c r="F446" s="33">
        <v>174</v>
      </c>
      <c r="G446" s="33">
        <v>1</v>
      </c>
      <c r="H446" s="39">
        <v>1.0033333333333332</v>
      </c>
      <c r="I446" s="36">
        <v>1</v>
      </c>
      <c r="J446" s="40"/>
      <c r="K446" s="41">
        <v>8755</v>
      </c>
      <c r="L446" s="41"/>
      <c r="M446" s="41"/>
      <c r="N446" s="42"/>
    </row>
    <row r="447" spans="1:14">
      <c r="A447" s="36">
        <v>438</v>
      </c>
      <c r="B447" s="37" t="s">
        <v>1214</v>
      </c>
      <c r="C447" s="38">
        <v>478352213</v>
      </c>
      <c r="D447" s="36">
        <v>478</v>
      </c>
      <c r="E447" s="33">
        <v>352</v>
      </c>
      <c r="F447" s="33">
        <v>213</v>
      </c>
      <c r="G447" s="33">
        <v>1</v>
      </c>
      <c r="H447" s="39">
        <v>1.0033333333333332</v>
      </c>
      <c r="I447" s="36">
        <v>1</v>
      </c>
      <c r="J447" s="40"/>
      <c r="K447" s="41">
        <v>7897</v>
      </c>
      <c r="L447" s="41"/>
      <c r="M447" s="41"/>
      <c r="N447" s="42"/>
    </row>
    <row r="448" spans="1:14">
      <c r="A448" s="36">
        <v>439</v>
      </c>
      <c r="B448" s="37" t="s">
        <v>1215</v>
      </c>
      <c r="C448" s="38">
        <v>478352271</v>
      </c>
      <c r="D448" s="36">
        <v>478</v>
      </c>
      <c r="E448" s="33">
        <v>352</v>
      </c>
      <c r="F448" s="33">
        <v>271</v>
      </c>
      <c r="G448" s="33">
        <v>1</v>
      </c>
      <c r="H448" s="39">
        <v>1.0033333333333332</v>
      </c>
      <c r="I448" s="36">
        <v>1</v>
      </c>
      <c r="J448" s="40"/>
      <c r="K448" s="41">
        <v>9612</v>
      </c>
      <c r="L448" s="41"/>
      <c r="M448" s="41"/>
      <c r="N448" s="42"/>
    </row>
    <row r="449" spans="1:14">
      <c r="A449" s="36">
        <v>440</v>
      </c>
      <c r="B449" s="37" t="s">
        <v>1216</v>
      </c>
      <c r="C449" s="38">
        <v>478352322</v>
      </c>
      <c r="D449" s="36">
        <v>478</v>
      </c>
      <c r="E449" s="33">
        <v>352</v>
      </c>
      <c r="F449" s="33">
        <v>322</v>
      </c>
      <c r="G449" s="33">
        <v>1</v>
      </c>
      <c r="H449" s="39">
        <v>1.0033333333333332</v>
      </c>
      <c r="I449" s="36">
        <v>1</v>
      </c>
      <c r="J449" s="40"/>
      <c r="K449" s="41">
        <v>9612</v>
      </c>
      <c r="L449" s="41"/>
      <c r="M449" s="41"/>
      <c r="N449" s="42"/>
    </row>
    <row r="450" spans="1:14">
      <c r="A450" s="36">
        <v>441</v>
      </c>
      <c r="B450" s="37" t="s">
        <v>1217</v>
      </c>
      <c r="C450" s="38">
        <v>478352326</v>
      </c>
      <c r="D450" s="36">
        <v>478</v>
      </c>
      <c r="E450" s="33">
        <v>352</v>
      </c>
      <c r="F450" s="33">
        <v>326</v>
      </c>
      <c r="G450" s="33">
        <v>1</v>
      </c>
      <c r="H450" s="39">
        <v>1.0033333333333332</v>
      </c>
      <c r="I450" s="36">
        <v>1</v>
      </c>
      <c r="J450" s="40"/>
      <c r="K450" s="41">
        <v>9612</v>
      </c>
      <c r="L450" s="41"/>
      <c r="M450" s="41"/>
      <c r="N450" s="42"/>
    </row>
    <row r="451" spans="1:14">
      <c r="A451" s="36">
        <v>442</v>
      </c>
      <c r="B451" s="37" t="s">
        <v>1218</v>
      </c>
      <c r="C451" s="38">
        <v>478352348</v>
      </c>
      <c r="D451" s="36">
        <v>478</v>
      </c>
      <c r="E451" s="33">
        <v>352</v>
      </c>
      <c r="F451" s="33">
        <v>348</v>
      </c>
      <c r="G451" s="33">
        <v>1</v>
      </c>
      <c r="H451" s="39">
        <v>1.0033333333333332</v>
      </c>
      <c r="I451" s="36">
        <v>3</v>
      </c>
      <c r="J451" s="40"/>
      <c r="K451" s="41">
        <v>9345</v>
      </c>
      <c r="L451" s="41"/>
      <c r="M451" s="41"/>
      <c r="N451" s="42"/>
    </row>
    <row r="452" spans="1:14">
      <c r="A452" s="36">
        <v>443</v>
      </c>
      <c r="B452" s="37" t="s">
        <v>1219</v>
      </c>
      <c r="C452" s="38">
        <v>478352352</v>
      </c>
      <c r="D452" s="36">
        <v>478</v>
      </c>
      <c r="E452" s="33">
        <v>352</v>
      </c>
      <c r="F452" s="33">
        <v>352</v>
      </c>
      <c r="G452" s="33">
        <v>1</v>
      </c>
      <c r="H452" s="39">
        <v>1.0033333333333332</v>
      </c>
      <c r="I452" s="36">
        <v>6</v>
      </c>
      <c r="J452" s="40"/>
      <c r="K452" s="41">
        <v>9751</v>
      </c>
      <c r="L452" s="41"/>
      <c r="M452" s="41"/>
      <c r="N452" s="42"/>
    </row>
    <row r="453" spans="1:14">
      <c r="A453" s="36">
        <v>444</v>
      </c>
      <c r="B453" s="37" t="s">
        <v>1220</v>
      </c>
      <c r="C453" s="38">
        <v>478352600</v>
      </c>
      <c r="D453" s="36">
        <v>478</v>
      </c>
      <c r="E453" s="33">
        <v>352</v>
      </c>
      <c r="F453" s="33">
        <v>600</v>
      </c>
      <c r="G453" s="33">
        <v>1</v>
      </c>
      <c r="H453" s="39">
        <v>1.0033333333333332</v>
      </c>
      <c r="I453" s="36">
        <v>1</v>
      </c>
      <c r="J453" s="40"/>
      <c r="K453" s="41">
        <v>9442</v>
      </c>
      <c r="L453" s="41"/>
      <c r="M453" s="41"/>
      <c r="N453" s="42"/>
    </row>
    <row r="454" spans="1:14">
      <c r="A454" s="36">
        <v>445</v>
      </c>
      <c r="B454" s="37" t="s">
        <v>1221</v>
      </c>
      <c r="C454" s="38">
        <v>478352610</v>
      </c>
      <c r="D454" s="36">
        <v>478</v>
      </c>
      <c r="E454" s="33">
        <v>352</v>
      </c>
      <c r="F454" s="33">
        <v>610</v>
      </c>
      <c r="G454" s="33">
        <v>1</v>
      </c>
      <c r="H454" s="39">
        <v>1.0033333333333332</v>
      </c>
      <c r="I454" s="36">
        <v>8</v>
      </c>
      <c r="J454" s="40"/>
      <c r="K454" s="41">
        <v>10968</v>
      </c>
      <c r="L454" s="41"/>
      <c r="M454" s="41"/>
      <c r="N454" s="42"/>
    </row>
    <row r="455" spans="1:14">
      <c r="A455" s="36">
        <v>446</v>
      </c>
      <c r="B455" s="37" t="s">
        <v>1222</v>
      </c>
      <c r="C455" s="38">
        <v>478352616</v>
      </c>
      <c r="D455" s="36">
        <v>478</v>
      </c>
      <c r="E455" s="33">
        <v>352</v>
      </c>
      <c r="F455" s="33">
        <v>616</v>
      </c>
      <c r="G455" s="33">
        <v>1</v>
      </c>
      <c r="H455" s="39">
        <v>1.0033333333333332</v>
      </c>
      <c r="I455" s="36">
        <v>1</v>
      </c>
      <c r="J455" s="40"/>
      <c r="K455" s="41">
        <v>9248</v>
      </c>
      <c r="L455" s="41"/>
      <c r="M455" s="41"/>
      <c r="N455" s="42"/>
    </row>
    <row r="456" spans="1:14">
      <c r="A456" s="36">
        <v>447</v>
      </c>
      <c r="B456" s="37" t="s">
        <v>1223</v>
      </c>
      <c r="C456" s="38">
        <v>478352620</v>
      </c>
      <c r="D456" s="36">
        <v>478</v>
      </c>
      <c r="E456" s="33">
        <v>352</v>
      </c>
      <c r="F456" s="33">
        <v>620</v>
      </c>
      <c r="G456" s="33">
        <v>1</v>
      </c>
      <c r="H456" s="39">
        <v>1.0033333333333332</v>
      </c>
      <c r="I456" s="36">
        <v>1</v>
      </c>
      <c r="J456" s="40"/>
      <c r="K456" s="41">
        <v>9184</v>
      </c>
      <c r="L456" s="41"/>
      <c r="M456" s="41"/>
      <c r="N456" s="42"/>
    </row>
    <row r="457" spans="1:14">
      <c r="A457" s="36">
        <v>448</v>
      </c>
      <c r="B457" s="37" t="s">
        <v>1224</v>
      </c>
      <c r="C457" s="38">
        <v>478352640</v>
      </c>
      <c r="D457" s="36">
        <v>478</v>
      </c>
      <c r="E457" s="33">
        <v>352</v>
      </c>
      <c r="F457" s="33">
        <v>640</v>
      </c>
      <c r="G457" s="33">
        <v>1</v>
      </c>
      <c r="H457" s="39">
        <v>1.0033333333333332</v>
      </c>
      <c r="I457" s="36">
        <v>1</v>
      </c>
      <c r="J457" s="40"/>
      <c r="K457" s="41">
        <v>9612</v>
      </c>
      <c r="L457" s="41"/>
      <c r="M457" s="41"/>
      <c r="N457" s="42"/>
    </row>
    <row r="458" spans="1:14">
      <c r="A458" s="36">
        <v>449</v>
      </c>
      <c r="B458" s="37" t="s">
        <v>1225</v>
      </c>
      <c r="C458" s="38">
        <v>478352673</v>
      </c>
      <c r="D458" s="36">
        <v>478</v>
      </c>
      <c r="E458" s="33">
        <v>352</v>
      </c>
      <c r="F458" s="33">
        <v>673</v>
      </c>
      <c r="G458" s="33">
        <v>1</v>
      </c>
      <c r="H458" s="39">
        <v>1.0033333333333332</v>
      </c>
      <c r="I458" s="36">
        <v>1</v>
      </c>
      <c r="J458" s="40"/>
      <c r="K458" s="41">
        <v>9402</v>
      </c>
      <c r="L458" s="41"/>
      <c r="M458" s="41"/>
      <c r="N458" s="42"/>
    </row>
    <row r="459" spans="1:14">
      <c r="A459" s="36">
        <v>450</v>
      </c>
      <c r="B459" s="37" t="s">
        <v>1226</v>
      </c>
      <c r="C459" s="38">
        <v>478352720</v>
      </c>
      <c r="D459" s="36">
        <v>478</v>
      </c>
      <c r="E459" s="33">
        <v>352</v>
      </c>
      <c r="F459" s="33">
        <v>720</v>
      </c>
      <c r="G459" s="33">
        <v>1</v>
      </c>
      <c r="H459" s="39">
        <v>1.0033333333333332</v>
      </c>
      <c r="I459" s="36">
        <v>1</v>
      </c>
      <c r="J459" s="40"/>
      <c r="K459" s="41">
        <v>9269</v>
      </c>
      <c r="L459" s="41"/>
      <c r="M459" s="41"/>
      <c r="N459" s="42"/>
    </row>
    <row r="460" spans="1:14">
      <c r="A460" s="36">
        <v>451</v>
      </c>
      <c r="B460" s="37" t="s">
        <v>1227</v>
      </c>
      <c r="C460" s="38">
        <v>478352725</v>
      </c>
      <c r="D460" s="36">
        <v>478</v>
      </c>
      <c r="E460" s="33">
        <v>352</v>
      </c>
      <c r="F460" s="33">
        <v>725</v>
      </c>
      <c r="G460" s="33">
        <v>1</v>
      </c>
      <c r="H460" s="39">
        <v>1.0033333333333332</v>
      </c>
      <c r="I460" s="36">
        <v>1</v>
      </c>
      <c r="J460" s="40"/>
      <c r="K460" s="41">
        <v>9099</v>
      </c>
      <c r="L460" s="41"/>
      <c r="M460" s="41"/>
      <c r="N460" s="42"/>
    </row>
    <row r="461" spans="1:14">
      <c r="A461" s="36">
        <v>452</v>
      </c>
      <c r="B461" s="37" t="s">
        <v>1228</v>
      </c>
      <c r="C461" s="38">
        <v>478352730</v>
      </c>
      <c r="D461" s="36">
        <v>478</v>
      </c>
      <c r="E461" s="33">
        <v>352</v>
      </c>
      <c r="F461" s="33">
        <v>730</v>
      </c>
      <c r="G461" s="33">
        <v>1</v>
      </c>
      <c r="H461" s="39">
        <v>1.0033333333333332</v>
      </c>
      <c r="I461" s="36">
        <v>1</v>
      </c>
      <c r="J461" s="40"/>
      <c r="K461" s="41">
        <v>9612</v>
      </c>
      <c r="L461" s="41"/>
      <c r="M461" s="41"/>
      <c r="N461" s="42"/>
    </row>
    <row r="462" spans="1:14">
      <c r="A462" s="36">
        <v>453</v>
      </c>
      <c r="B462" s="37" t="s">
        <v>1229</v>
      </c>
      <c r="C462" s="38">
        <v>478352735</v>
      </c>
      <c r="D462" s="36">
        <v>478</v>
      </c>
      <c r="E462" s="33">
        <v>352</v>
      </c>
      <c r="F462" s="33">
        <v>735</v>
      </c>
      <c r="G462" s="33">
        <v>1</v>
      </c>
      <c r="H462" s="39">
        <v>1.0033333333333332</v>
      </c>
      <c r="I462" s="36">
        <v>1</v>
      </c>
      <c r="J462" s="40"/>
      <c r="K462" s="41">
        <v>9296</v>
      </c>
      <c r="L462" s="41"/>
      <c r="M462" s="41"/>
      <c r="N462" s="42"/>
    </row>
    <row r="463" spans="1:14">
      <c r="A463" s="36">
        <v>454</v>
      </c>
      <c r="B463" s="37" t="s">
        <v>1230</v>
      </c>
      <c r="C463" s="38">
        <v>478352753</v>
      </c>
      <c r="D463" s="36">
        <v>478</v>
      </c>
      <c r="E463" s="33">
        <v>352</v>
      </c>
      <c r="F463" s="33">
        <v>753</v>
      </c>
      <c r="G463" s="33">
        <v>1</v>
      </c>
      <c r="H463" s="39">
        <v>1.0033333333333332</v>
      </c>
      <c r="I463" s="36">
        <v>1</v>
      </c>
      <c r="J463" s="40"/>
      <c r="K463" s="41">
        <v>8833</v>
      </c>
      <c r="L463" s="41"/>
      <c r="M463" s="41"/>
      <c r="N463" s="42"/>
    </row>
    <row r="464" spans="1:14">
      <c r="A464" s="36">
        <v>455</v>
      </c>
      <c r="B464" s="37" t="s">
        <v>1231</v>
      </c>
      <c r="C464" s="38">
        <v>478352775</v>
      </c>
      <c r="D464" s="36">
        <v>478</v>
      </c>
      <c r="E464" s="33">
        <v>352</v>
      </c>
      <c r="F464" s="33">
        <v>775</v>
      </c>
      <c r="G464" s="33">
        <v>1</v>
      </c>
      <c r="H464" s="39">
        <v>1.0033333333333332</v>
      </c>
      <c r="I464" s="36">
        <v>1</v>
      </c>
      <c r="J464" s="40"/>
      <c r="K464" s="41">
        <v>9251</v>
      </c>
      <c r="L464" s="41"/>
      <c r="M464" s="41"/>
      <c r="N464" s="42"/>
    </row>
    <row r="465" spans="1:14">
      <c r="A465" s="36">
        <v>456</v>
      </c>
      <c r="B465" s="37" t="s">
        <v>1232</v>
      </c>
      <c r="C465" s="38">
        <v>479278005</v>
      </c>
      <c r="D465" s="36">
        <v>479</v>
      </c>
      <c r="E465" s="33">
        <v>278</v>
      </c>
      <c r="F465" s="33">
        <v>5</v>
      </c>
      <c r="G465" s="33">
        <v>1</v>
      </c>
      <c r="H465" s="39">
        <v>1</v>
      </c>
      <c r="I465" s="36">
        <v>8</v>
      </c>
      <c r="J465" s="40"/>
      <c r="K465" s="41">
        <v>9797</v>
      </c>
      <c r="L465" s="41"/>
      <c r="M465" s="41"/>
      <c r="N465" s="42"/>
    </row>
    <row r="466" spans="1:14">
      <c r="A466" s="36">
        <v>457</v>
      </c>
      <c r="B466" s="37" t="s">
        <v>1233</v>
      </c>
      <c r="C466" s="38">
        <v>479278024</v>
      </c>
      <c r="D466" s="36">
        <v>479</v>
      </c>
      <c r="E466" s="33">
        <v>278</v>
      </c>
      <c r="F466" s="33">
        <v>24</v>
      </c>
      <c r="G466" s="33">
        <v>1</v>
      </c>
      <c r="H466" s="39">
        <v>1</v>
      </c>
      <c r="I466" s="36">
        <v>2</v>
      </c>
      <c r="J466" s="40"/>
      <c r="K466" s="41">
        <v>9458</v>
      </c>
      <c r="L466" s="41"/>
      <c r="M466" s="41"/>
      <c r="N466" s="42"/>
    </row>
    <row r="467" spans="1:14">
      <c r="A467" s="36">
        <v>458</v>
      </c>
      <c r="B467" s="37" t="s">
        <v>1234</v>
      </c>
      <c r="C467" s="38">
        <v>479278061</v>
      </c>
      <c r="D467" s="36">
        <v>479</v>
      </c>
      <c r="E467" s="33">
        <v>278</v>
      </c>
      <c r="F467" s="33">
        <v>61</v>
      </c>
      <c r="G467" s="33">
        <v>1</v>
      </c>
      <c r="H467" s="39">
        <v>1</v>
      </c>
      <c r="I467" s="36">
        <v>7</v>
      </c>
      <c r="J467" s="40"/>
      <c r="K467" s="41">
        <v>10061</v>
      </c>
      <c r="L467" s="41"/>
      <c r="M467" s="41"/>
      <c r="N467" s="42"/>
    </row>
    <row r="468" spans="1:14">
      <c r="A468" s="36">
        <v>459</v>
      </c>
      <c r="B468" s="37" t="s">
        <v>1235</v>
      </c>
      <c r="C468" s="38">
        <v>479278086</v>
      </c>
      <c r="D468" s="36">
        <v>479</v>
      </c>
      <c r="E468" s="33">
        <v>278</v>
      </c>
      <c r="F468" s="33">
        <v>86</v>
      </c>
      <c r="G468" s="33">
        <v>1</v>
      </c>
      <c r="H468" s="39">
        <v>1</v>
      </c>
      <c r="I468" s="36">
        <v>5</v>
      </c>
      <c r="J468" s="40"/>
      <c r="K468" s="41">
        <v>10030</v>
      </c>
      <c r="L468" s="41"/>
      <c r="M468" s="41"/>
      <c r="N468" s="42"/>
    </row>
    <row r="469" spans="1:14">
      <c r="A469" s="36">
        <v>460</v>
      </c>
      <c r="B469" s="37" t="s">
        <v>1236</v>
      </c>
      <c r="C469" s="38">
        <v>479278087</v>
      </c>
      <c r="D469" s="36">
        <v>479</v>
      </c>
      <c r="E469" s="33">
        <v>278</v>
      </c>
      <c r="F469" s="33">
        <v>87</v>
      </c>
      <c r="G469" s="33">
        <v>1</v>
      </c>
      <c r="H469" s="39">
        <v>1</v>
      </c>
      <c r="I469" s="36">
        <v>1</v>
      </c>
      <c r="J469" s="40"/>
      <c r="K469" s="41">
        <v>9585</v>
      </c>
      <c r="L469" s="41"/>
      <c r="M469" s="41"/>
      <c r="N469" s="42"/>
    </row>
    <row r="470" spans="1:14">
      <c r="A470" s="36">
        <v>461</v>
      </c>
      <c r="B470" s="37" t="s">
        <v>1237</v>
      </c>
      <c r="C470" s="38">
        <v>479278091</v>
      </c>
      <c r="D470" s="36">
        <v>479</v>
      </c>
      <c r="E470" s="33">
        <v>278</v>
      </c>
      <c r="F470" s="33">
        <v>91</v>
      </c>
      <c r="G470" s="33">
        <v>1</v>
      </c>
      <c r="H470" s="39">
        <v>1</v>
      </c>
      <c r="I470" s="36">
        <v>1</v>
      </c>
      <c r="J470" s="40"/>
      <c r="K470" s="41">
        <v>9585</v>
      </c>
      <c r="L470" s="41"/>
      <c r="M470" s="41"/>
      <c r="N470" s="42"/>
    </row>
    <row r="471" spans="1:14">
      <c r="A471" s="36">
        <v>462</v>
      </c>
      <c r="B471" s="37" t="s">
        <v>1238</v>
      </c>
      <c r="C471" s="38">
        <v>479278111</v>
      </c>
      <c r="D471" s="36">
        <v>479</v>
      </c>
      <c r="E471" s="33">
        <v>278</v>
      </c>
      <c r="F471" s="33">
        <v>111</v>
      </c>
      <c r="G471" s="33">
        <v>1</v>
      </c>
      <c r="H471" s="39">
        <v>1</v>
      </c>
      <c r="I471" s="36">
        <v>10</v>
      </c>
      <c r="J471" s="40"/>
      <c r="K471" s="41">
        <v>12295</v>
      </c>
      <c r="L471" s="41"/>
      <c r="M471" s="41"/>
      <c r="N471" s="42"/>
    </row>
    <row r="472" spans="1:14">
      <c r="A472" s="36">
        <v>463</v>
      </c>
      <c r="B472" s="37" t="s">
        <v>1239</v>
      </c>
      <c r="C472" s="38">
        <v>479278114</v>
      </c>
      <c r="D472" s="36">
        <v>479</v>
      </c>
      <c r="E472" s="33">
        <v>278</v>
      </c>
      <c r="F472" s="33">
        <v>114</v>
      </c>
      <c r="G472" s="33">
        <v>1</v>
      </c>
      <c r="H472" s="39">
        <v>1</v>
      </c>
      <c r="I472" s="36">
        <v>3</v>
      </c>
      <c r="J472" s="40"/>
      <c r="K472" s="41">
        <v>9159</v>
      </c>
      <c r="L472" s="41"/>
      <c r="M472" s="41"/>
      <c r="N472" s="42"/>
    </row>
    <row r="473" spans="1:14">
      <c r="A473" s="36">
        <v>464</v>
      </c>
      <c r="B473" s="37" t="s">
        <v>1240</v>
      </c>
      <c r="C473" s="38">
        <v>479278117</v>
      </c>
      <c r="D473" s="36">
        <v>479</v>
      </c>
      <c r="E473" s="33">
        <v>278</v>
      </c>
      <c r="F473" s="33">
        <v>117</v>
      </c>
      <c r="G473" s="33">
        <v>1</v>
      </c>
      <c r="H473" s="39">
        <v>1</v>
      </c>
      <c r="I473" s="36">
        <v>6</v>
      </c>
      <c r="J473" s="40"/>
      <c r="K473" s="41">
        <v>10203</v>
      </c>
      <c r="L473" s="41"/>
      <c r="M473" s="41"/>
      <c r="N473" s="42"/>
    </row>
    <row r="474" spans="1:14">
      <c r="A474" s="36">
        <v>465</v>
      </c>
      <c r="B474" s="37" t="s">
        <v>1241</v>
      </c>
      <c r="C474" s="38">
        <v>479278137</v>
      </c>
      <c r="D474" s="36">
        <v>479</v>
      </c>
      <c r="E474" s="33">
        <v>278</v>
      </c>
      <c r="F474" s="33">
        <v>137</v>
      </c>
      <c r="G474" s="33">
        <v>1</v>
      </c>
      <c r="H474" s="39">
        <v>1</v>
      </c>
      <c r="I474" s="36">
        <v>9</v>
      </c>
      <c r="J474" s="40"/>
      <c r="K474" s="41">
        <v>10985</v>
      </c>
      <c r="L474" s="41"/>
      <c r="M474" s="41"/>
      <c r="N474" s="42"/>
    </row>
    <row r="475" spans="1:14">
      <c r="A475" s="36">
        <v>466</v>
      </c>
      <c r="B475" s="37" t="s">
        <v>1242</v>
      </c>
      <c r="C475" s="38">
        <v>479278159</v>
      </c>
      <c r="D475" s="36">
        <v>479</v>
      </c>
      <c r="E475" s="33">
        <v>278</v>
      </c>
      <c r="F475" s="33">
        <v>159</v>
      </c>
      <c r="G475" s="33">
        <v>1</v>
      </c>
      <c r="H475" s="39">
        <v>1</v>
      </c>
      <c r="I475" s="36">
        <v>6</v>
      </c>
      <c r="J475" s="40"/>
      <c r="K475" s="41">
        <v>9724</v>
      </c>
      <c r="L475" s="41"/>
      <c r="M475" s="41"/>
      <c r="N475" s="42"/>
    </row>
    <row r="476" spans="1:14">
      <c r="A476" s="36">
        <v>467</v>
      </c>
      <c r="B476" s="37" t="s">
        <v>1243</v>
      </c>
      <c r="C476" s="38">
        <v>479278161</v>
      </c>
      <c r="D476" s="36">
        <v>479</v>
      </c>
      <c r="E476" s="33">
        <v>278</v>
      </c>
      <c r="F476" s="33">
        <v>161</v>
      </c>
      <c r="G476" s="33">
        <v>1</v>
      </c>
      <c r="H476" s="39">
        <v>1</v>
      </c>
      <c r="I476" s="36">
        <v>1</v>
      </c>
      <c r="J476" s="40"/>
      <c r="K476" s="41">
        <v>9015</v>
      </c>
      <c r="L476" s="41"/>
      <c r="M476" s="41"/>
      <c r="N476" s="42"/>
    </row>
    <row r="477" spans="1:14">
      <c r="A477" s="36">
        <v>468</v>
      </c>
      <c r="B477" s="37" t="s">
        <v>1244</v>
      </c>
      <c r="C477" s="38">
        <v>479278191</v>
      </c>
      <c r="D477" s="36">
        <v>479</v>
      </c>
      <c r="E477" s="33">
        <v>278</v>
      </c>
      <c r="F477" s="33">
        <v>191</v>
      </c>
      <c r="G477" s="33">
        <v>1</v>
      </c>
      <c r="H477" s="39">
        <v>1</v>
      </c>
      <c r="I477" s="36">
        <v>6</v>
      </c>
      <c r="J477" s="40"/>
      <c r="K477" s="41">
        <v>10579</v>
      </c>
      <c r="L477" s="41"/>
      <c r="M477" s="41"/>
      <c r="N477" s="42"/>
    </row>
    <row r="478" spans="1:14">
      <c r="A478" s="36">
        <v>469</v>
      </c>
      <c r="B478" s="37" t="s">
        <v>1245</v>
      </c>
      <c r="C478" s="38">
        <v>479278210</v>
      </c>
      <c r="D478" s="36">
        <v>479</v>
      </c>
      <c r="E478" s="33">
        <v>278</v>
      </c>
      <c r="F478" s="33">
        <v>210</v>
      </c>
      <c r="G478" s="33">
        <v>1</v>
      </c>
      <c r="H478" s="39">
        <v>1</v>
      </c>
      <c r="I478" s="36">
        <v>3</v>
      </c>
      <c r="J478" s="40"/>
      <c r="K478" s="41">
        <v>9679</v>
      </c>
      <c r="L478" s="41"/>
      <c r="M478" s="41"/>
      <c r="N478" s="42"/>
    </row>
    <row r="479" spans="1:14">
      <c r="A479" s="36">
        <v>470</v>
      </c>
      <c r="B479" s="37" t="s">
        <v>1246</v>
      </c>
      <c r="C479" s="38">
        <v>479278227</v>
      </c>
      <c r="D479" s="36">
        <v>479</v>
      </c>
      <c r="E479" s="33">
        <v>278</v>
      </c>
      <c r="F479" s="33">
        <v>227</v>
      </c>
      <c r="G479" s="33">
        <v>1</v>
      </c>
      <c r="H479" s="39">
        <v>1</v>
      </c>
      <c r="I479" s="36">
        <v>1</v>
      </c>
      <c r="J479" s="40"/>
      <c r="K479" s="41">
        <v>9585</v>
      </c>
      <c r="L479" s="41"/>
      <c r="M479" s="41"/>
      <c r="N479" s="42"/>
    </row>
    <row r="480" spans="1:14">
      <c r="A480" s="36">
        <v>471</v>
      </c>
      <c r="B480" s="37" t="s">
        <v>1247</v>
      </c>
      <c r="C480" s="38">
        <v>479278278</v>
      </c>
      <c r="D480" s="36">
        <v>479</v>
      </c>
      <c r="E480" s="33">
        <v>278</v>
      </c>
      <c r="F480" s="33">
        <v>278</v>
      </c>
      <c r="G480" s="33">
        <v>1</v>
      </c>
      <c r="H480" s="39">
        <v>1</v>
      </c>
      <c r="I480" s="36">
        <v>2</v>
      </c>
      <c r="J480" s="40"/>
      <c r="K480" s="41">
        <v>9270</v>
      </c>
      <c r="L480" s="41"/>
      <c r="M480" s="41"/>
      <c r="N480" s="42"/>
    </row>
    <row r="481" spans="1:14">
      <c r="A481" s="36">
        <v>472</v>
      </c>
      <c r="B481" s="37" t="s">
        <v>1248</v>
      </c>
      <c r="C481" s="38">
        <v>479278281</v>
      </c>
      <c r="D481" s="36">
        <v>479</v>
      </c>
      <c r="E481" s="33">
        <v>278</v>
      </c>
      <c r="F481" s="33">
        <v>281</v>
      </c>
      <c r="G481" s="33">
        <v>1</v>
      </c>
      <c r="H481" s="39">
        <v>1</v>
      </c>
      <c r="I481" s="36">
        <v>9</v>
      </c>
      <c r="J481" s="40"/>
      <c r="K481" s="41">
        <v>10850</v>
      </c>
      <c r="L481" s="41"/>
      <c r="M481" s="41"/>
      <c r="N481" s="42"/>
    </row>
    <row r="482" spans="1:14">
      <c r="A482" s="36">
        <v>473</v>
      </c>
      <c r="B482" s="37" t="s">
        <v>1249</v>
      </c>
      <c r="C482" s="38">
        <v>479278309</v>
      </c>
      <c r="D482" s="36">
        <v>479</v>
      </c>
      <c r="E482" s="33">
        <v>278</v>
      </c>
      <c r="F482" s="33">
        <v>309</v>
      </c>
      <c r="G482" s="33">
        <v>1</v>
      </c>
      <c r="H482" s="39">
        <v>1</v>
      </c>
      <c r="I482" s="36">
        <v>10</v>
      </c>
      <c r="J482" s="40"/>
      <c r="K482" s="41">
        <v>10798</v>
      </c>
      <c r="L482" s="41"/>
      <c r="M482" s="41"/>
      <c r="N482" s="42"/>
    </row>
    <row r="483" spans="1:14">
      <c r="A483" s="36">
        <v>474</v>
      </c>
      <c r="B483" s="37" t="s">
        <v>1250</v>
      </c>
      <c r="C483" s="38">
        <v>479278325</v>
      </c>
      <c r="D483" s="36">
        <v>479</v>
      </c>
      <c r="E483" s="33">
        <v>278</v>
      </c>
      <c r="F483" s="33">
        <v>325</v>
      </c>
      <c r="G483" s="33">
        <v>1</v>
      </c>
      <c r="H483" s="39">
        <v>1</v>
      </c>
      <c r="I483" s="36">
        <v>8</v>
      </c>
      <c r="J483" s="40"/>
      <c r="K483" s="41">
        <v>9227</v>
      </c>
      <c r="L483" s="41"/>
      <c r="M483" s="41"/>
      <c r="N483" s="42"/>
    </row>
    <row r="484" spans="1:14">
      <c r="A484" s="36">
        <v>475</v>
      </c>
      <c r="B484" s="37" t="s">
        <v>1251</v>
      </c>
      <c r="C484" s="38">
        <v>479278332</v>
      </c>
      <c r="D484" s="36">
        <v>479</v>
      </c>
      <c r="E484" s="33">
        <v>278</v>
      </c>
      <c r="F484" s="33">
        <v>332</v>
      </c>
      <c r="G484" s="33">
        <v>1</v>
      </c>
      <c r="H484" s="39">
        <v>1</v>
      </c>
      <c r="I484" s="36">
        <v>10</v>
      </c>
      <c r="J484" s="40"/>
      <c r="K484" s="41">
        <v>11083</v>
      </c>
      <c r="L484" s="41"/>
      <c r="M484" s="41"/>
      <c r="N484" s="42"/>
    </row>
    <row r="485" spans="1:14">
      <c r="A485" s="36">
        <v>476</v>
      </c>
      <c r="B485" s="37" t="s">
        <v>1252</v>
      </c>
      <c r="C485" s="38">
        <v>479278605</v>
      </c>
      <c r="D485" s="36">
        <v>479</v>
      </c>
      <c r="E485" s="33">
        <v>278</v>
      </c>
      <c r="F485" s="33">
        <v>605</v>
      </c>
      <c r="G485" s="33">
        <v>1</v>
      </c>
      <c r="H485" s="39">
        <v>1</v>
      </c>
      <c r="I485" s="36">
        <v>2</v>
      </c>
      <c r="J485" s="40"/>
      <c r="K485" s="41">
        <v>9380</v>
      </c>
      <c r="L485" s="41"/>
      <c r="M485" s="41"/>
      <c r="N485" s="42"/>
    </row>
    <row r="486" spans="1:14">
      <c r="A486" s="36">
        <v>477</v>
      </c>
      <c r="B486" s="37" t="s">
        <v>1253</v>
      </c>
      <c r="C486" s="38">
        <v>479278615</v>
      </c>
      <c r="D486" s="36">
        <v>479</v>
      </c>
      <c r="E486" s="33">
        <v>278</v>
      </c>
      <c r="F486" s="33">
        <v>615</v>
      </c>
      <c r="G486" s="33">
        <v>1</v>
      </c>
      <c r="H486" s="39">
        <v>1</v>
      </c>
      <c r="I486" s="36">
        <v>1</v>
      </c>
      <c r="J486" s="40"/>
      <c r="K486" s="41">
        <v>9585</v>
      </c>
      <c r="L486" s="41"/>
      <c r="M486" s="41"/>
      <c r="N486" s="42"/>
    </row>
    <row r="487" spans="1:14">
      <c r="A487" s="36">
        <v>478</v>
      </c>
      <c r="B487" s="37" t="s">
        <v>1254</v>
      </c>
      <c r="C487" s="38">
        <v>479278670</v>
      </c>
      <c r="D487" s="36">
        <v>479</v>
      </c>
      <c r="E487" s="33">
        <v>278</v>
      </c>
      <c r="F487" s="33">
        <v>670</v>
      </c>
      <c r="G487" s="33">
        <v>1</v>
      </c>
      <c r="H487" s="39">
        <v>1</v>
      </c>
      <c r="I487" s="36">
        <v>3</v>
      </c>
      <c r="J487" s="40"/>
      <c r="K487" s="41">
        <v>9647</v>
      </c>
      <c r="L487" s="41"/>
      <c r="M487" s="41"/>
      <c r="N487" s="42"/>
    </row>
    <row r="488" spans="1:14">
      <c r="A488" s="36">
        <v>479</v>
      </c>
      <c r="B488" s="37" t="s">
        <v>1255</v>
      </c>
      <c r="C488" s="38">
        <v>479278672</v>
      </c>
      <c r="D488" s="36">
        <v>479</v>
      </c>
      <c r="E488" s="33">
        <v>278</v>
      </c>
      <c r="F488" s="33">
        <v>672</v>
      </c>
      <c r="G488" s="33">
        <v>1</v>
      </c>
      <c r="H488" s="39">
        <v>1</v>
      </c>
      <c r="I488" s="36">
        <v>1</v>
      </c>
      <c r="J488" s="40"/>
      <c r="K488" s="41">
        <v>8730</v>
      </c>
      <c r="L488" s="41"/>
      <c r="M488" s="41"/>
      <c r="N488" s="42"/>
    </row>
    <row r="489" spans="1:14">
      <c r="A489" s="36">
        <v>480</v>
      </c>
      <c r="B489" s="37" t="s">
        <v>1256</v>
      </c>
      <c r="C489" s="38">
        <v>479278674</v>
      </c>
      <c r="D489" s="36">
        <v>479</v>
      </c>
      <c r="E489" s="33">
        <v>278</v>
      </c>
      <c r="F489" s="33">
        <v>674</v>
      </c>
      <c r="G489" s="33">
        <v>1</v>
      </c>
      <c r="H489" s="39">
        <v>1</v>
      </c>
      <c r="I489" s="36">
        <v>9</v>
      </c>
      <c r="J489" s="40"/>
      <c r="K489" s="41">
        <v>10197</v>
      </c>
      <c r="L489" s="41"/>
      <c r="M489" s="41"/>
      <c r="N489" s="42"/>
    </row>
    <row r="490" spans="1:14">
      <c r="A490" s="36">
        <v>481</v>
      </c>
      <c r="B490" s="37" t="s">
        <v>1257</v>
      </c>
      <c r="C490" s="38">
        <v>479278675</v>
      </c>
      <c r="D490" s="36">
        <v>479</v>
      </c>
      <c r="E490" s="33">
        <v>278</v>
      </c>
      <c r="F490" s="33">
        <v>675</v>
      </c>
      <c r="G490" s="33">
        <v>1</v>
      </c>
      <c r="H490" s="39">
        <v>1</v>
      </c>
      <c r="I490" s="36">
        <v>10</v>
      </c>
      <c r="J490" s="40"/>
      <c r="K490" s="41">
        <v>12010</v>
      </c>
      <c r="L490" s="41"/>
      <c r="M490" s="41"/>
      <c r="N490" s="42"/>
    </row>
    <row r="491" spans="1:14">
      <c r="A491" s="36">
        <v>482</v>
      </c>
      <c r="B491" s="37" t="s">
        <v>1258</v>
      </c>
      <c r="C491" s="38">
        <v>479278680</v>
      </c>
      <c r="D491" s="36">
        <v>479</v>
      </c>
      <c r="E491" s="33">
        <v>278</v>
      </c>
      <c r="F491" s="33">
        <v>680</v>
      </c>
      <c r="G491" s="33">
        <v>1</v>
      </c>
      <c r="H491" s="39">
        <v>1</v>
      </c>
      <c r="I491" s="36">
        <v>4</v>
      </c>
      <c r="J491" s="40"/>
      <c r="K491" s="41">
        <v>9094</v>
      </c>
      <c r="L491" s="41"/>
      <c r="M491" s="41"/>
      <c r="N491" s="42"/>
    </row>
    <row r="492" spans="1:14">
      <c r="A492" s="36">
        <v>483</v>
      </c>
      <c r="B492" s="37" t="s">
        <v>1259</v>
      </c>
      <c r="C492" s="38">
        <v>479278683</v>
      </c>
      <c r="D492" s="36">
        <v>479</v>
      </c>
      <c r="E492" s="33">
        <v>278</v>
      </c>
      <c r="F492" s="33">
        <v>683</v>
      </c>
      <c r="G492" s="33">
        <v>1</v>
      </c>
      <c r="H492" s="39">
        <v>1</v>
      </c>
      <c r="I492" s="36">
        <v>2</v>
      </c>
      <c r="J492" s="40"/>
      <c r="K492" s="41">
        <v>9967</v>
      </c>
      <c r="L492" s="41"/>
      <c r="M492" s="41"/>
      <c r="N492" s="42"/>
    </row>
    <row r="493" spans="1:14">
      <c r="A493" s="36">
        <v>484</v>
      </c>
      <c r="B493" s="37" t="s">
        <v>1260</v>
      </c>
      <c r="C493" s="38">
        <v>479278717</v>
      </c>
      <c r="D493" s="36">
        <v>479</v>
      </c>
      <c r="E493" s="33">
        <v>278</v>
      </c>
      <c r="F493" s="33">
        <v>717</v>
      </c>
      <c r="G493" s="33">
        <v>1</v>
      </c>
      <c r="H493" s="39">
        <v>1</v>
      </c>
      <c r="I493" s="36">
        <v>10</v>
      </c>
      <c r="J493" s="40"/>
      <c r="K493" s="41">
        <v>13150</v>
      </c>
      <c r="L493" s="41"/>
      <c r="M493" s="41"/>
      <c r="N493" s="42"/>
    </row>
    <row r="494" spans="1:14">
      <c r="A494" s="36">
        <v>485</v>
      </c>
      <c r="B494" s="37" t="s">
        <v>1261</v>
      </c>
      <c r="C494" s="38">
        <v>479278750</v>
      </c>
      <c r="D494" s="36">
        <v>479</v>
      </c>
      <c r="E494" s="33">
        <v>278</v>
      </c>
      <c r="F494" s="33">
        <v>750</v>
      </c>
      <c r="G494" s="33">
        <v>1</v>
      </c>
      <c r="H494" s="39">
        <v>1</v>
      </c>
      <c r="I494" s="36">
        <v>10</v>
      </c>
      <c r="J494" s="40"/>
      <c r="K494" s="41">
        <v>13720</v>
      </c>
      <c r="L494" s="41"/>
      <c r="M494" s="41"/>
      <c r="N494" s="42"/>
    </row>
    <row r="495" spans="1:14">
      <c r="A495" s="36">
        <v>486</v>
      </c>
      <c r="B495" s="37" t="s">
        <v>1262</v>
      </c>
      <c r="C495" s="38">
        <v>479278755</v>
      </c>
      <c r="D495" s="36">
        <v>479</v>
      </c>
      <c r="E495" s="33">
        <v>278</v>
      </c>
      <c r="F495" s="33">
        <v>755</v>
      </c>
      <c r="G495" s="33">
        <v>1</v>
      </c>
      <c r="H495" s="39">
        <v>1</v>
      </c>
      <c r="I495" s="36">
        <v>1</v>
      </c>
      <c r="J495" s="40"/>
      <c r="K495" s="41">
        <v>8730</v>
      </c>
      <c r="L495" s="41"/>
      <c r="M495" s="41"/>
      <c r="N495" s="42"/>
    </row>
    <row r="496" spans="1:14">
      <c r="A496" s="36">
        <v>487</v>
      </c>
      <c r="B496" s="37" t="s">
        <v>1263</v>
      </c>
      <c r="C496" s="38">
        <v>479278766</v>
      </c>
      <c r="D496" s="36">
        <v>479</v>
      </c>
      <c r="E496" s="33">
        <v>278</v>
      </c>
      <c r="F496" s="33">
        <v>766</v>
      </c>
      <c r="G496" s="33">
        <v>1</v>
      </c>
      <c r="H496" s="39">
        <v>1</v>
      </c>
      <c r="I496" s="36">
        <v>8</v>
      </c>
      <c r="J496" s="40"/>
      <c r="K496" s="41">
        <v>10367</v>
      </c>
      <c r="L496" s="41"/>
      <c r="M496" s="41"/>
      <c r="N496" s="42"/>
    </row>
    <row r="497" spans="1:14">
      <c r="A497" s="36">
        <v>488</v>
      </c>
      <c r="B497" s="37" t="s">
        <v>1264</v>
      </c>
      <c r="C497" s="38">
        <v>481035035</v>
      </c>
      <c r="D497" s="36">
        <v>481</v>
      </c>
      <c r="E497" s="33">
        <v>35</v>
      </c>
      <c r="F497" s="33">
        <v>35</v>
      </c>
      <c r="G497" s="33">
        <v>1</v>
      </c>
      <c r="H497" s="39">
        <v>1.077</v>
      </c>
      <c r="I497" s="36">
        <v>10</v>
      </c>
      <c r="J497" s="40"/>
      <c r="K497" s="41">
        <v>11220</v>
      </c>
      <c r="L497" s="41"/>
      <c r="M497" s="41"/>
      <c r="N497" s="42"/>
    </row>
    <row r="498" spans="1:14">
      <c r="A498" s="36">
        <v>489</v>
      </c>
      <c r="B498" s="37" t="s">
        <v>1265</v>
      </c>
      <c r="C498" s="38">
        <v>481035040</v>
      </c>
      <c r="D498" s="36">
        <v>481</v>
      </c>
      <c r="E498" s="33">
        <v>35</v>
      </c>
      <c r="F498" s="33">
        <v>40</v>
      </c>
      <c r="G498" s="33">
        <v>1</v>
      </c>
      <c r="H498" s="39">
        <v>1.077</v>
      </c>
      <c r="I498" s="36">
        <v>10</v>
      </c>
      <c r="J498" s="40"/>
      <c r="K498" s="41">
        <v>13216</v>
      </c>
      <c r="L498" s="41"/>
      <c r="M498" s="41"/>
      <c r="N498" s="42"/>
    </row>
    <row r="499" spans="1:14">
      <c r="A499" s="36">
        <v>490</v>
      </c>
      <c r="B499" s="37" t="s">
        <v>1266</v>
      </c>
      <c r="C499" s="38">
        <v>481035044</v>
      </c>
      <c r="D499" s="36">
        <v>481</v>
      </c>
      <c r="E499" s="33">
        <v>35</v>
      </c>
      <c r="F499" s="33">
        <v>44</v>
      </c>
      <c r="G499" s="33">
        <v>1</v>
      </c>
      <c r="H499" s="39">
        <v>1.077</v>
      </c>
      <c r="I499" s="36">
        <v>8</v>
      </c>
      <c r="J499" s="40"/>
      <c r="K499" s="41">
        <v>9878</v>
      </c>
      <c r="L499" s="41"/>
      <c r="M499" s="41"/>
      <c r="N499" s="42"/>
    </row>
    <row r="500" spans="1:14">
      <c r="A500" s="36">
        <v>491</v>
      </c>
      <c r="B500" s="37" t="s">
        <v>1267</v>
      </c>
      <c r="C500" s="38">
        <v>481035073</v>
      </c>
      <c r="D500" s="36">
        <v>481</v>
      </c>
      <c r="E500" s="33">
        <v>35</v>
      </c>
      <c r="F500" s="33">
        <v>73</v>
      </c>
      <c r="G500" s="33">
        <v>1</v>
      </c>
      <c r="H500" s="39">
        <v>1.077</v>
      </c>
      <c r="I500" s="36">
        <v>1</v>
      </c>
      <c r="J500" s="40"/>
      <c r="K500" s="41">
        <v>6327</v>
      </c>
      <c r="L500" s="41"/>
      <c r="M500" s="41"/>
      <c r="N500" s="42"/>
    </row>
    <row r="501" spans="1:14">
      <c r="A501" s="36">
        <v>492</v>
      </c>
      <c r="B501" s="37" t="s">
        <v>1268</v>
      </c>
      <c r="C501" s="38">
        <v>481035160</v>
      </c>
      <c r="D501" s="36">
        <v>481</v>
      </c>
      <c r="E501" s="33">
        <v>35</v>
      </c>
      <c r="F501" s="33">
        <v>160</v>
      </c>
      <c r="G501" s="33">
        <v>1</v>
      </c>
      <c r="H501" s="39">
        <v>1.077</v>
      </c>
      <c r="I501" s="36">
        <v>10</v>
      </c>
      <c r="J501" s="40"/>
      <c r="K501" s="41">
        <v>13169</v>
      </c>
      <c r="L501" s="41"/>
      <c r="M501" s="41"/>
      <c r="N501" s="42"/>
    </row>
    <row r="502" spans="1:14">
      <c r="A502" s="36">
        <v>493</v>
      </c>
      <c r="B502" s="37" t="s">
        <v>1269</v>
      </c>
      <c r="C502" s="38">
        <v>481035199</v>
      </c>
      <c r="D502" s="36">
        <v>481</v>
      </c>
      <c r="E502" s="33">
        <v>35</v>
      </c>
      <c r="F502" s="33">
        <v>199</v>
      </c>
      <c r="G502" s="33">
        <v>1</v>
      </c>
      <c r="H502" s="39">
        <v>1.077</v>
      </c>
      <c r="I502" s="36">
        <v>1</v>
      </c>
      <c r="J502" s="40"/>
      <c r="K502" s="41">
        <v>8788</v>
      </c>
      <c r="L502" s="41"/>
      <c r="M502" s="41"/>
      <c r="N502" s="42"/>
    </row>
    <row r="503" spans="1:14">
      <c r="A503" s="36">
        <v>494</v>
      </c>
      <c r="B503" s="37" t="s">
        <v>1270</v>
      </c>
      <c r="C503" s="38">
        <v>481035220</v>
      </c>
      <c r="D503" s="36">
        <v>481</v>
      </c>
      <c r="E503" s="33">
        <v>35</v>
      </c>
      <c r="F503" s="33">
        <v>220</v>
      </c>
      <c r="G503" s="33">
        <v>1</v>
      </c>
      <c r="H503" s="39">
        <v>1.077</v>
      </c>
      <c r="I503" s="36">
        <v>1</v>
      </c>
      <c r="J503" s="40"/>
      <c r="K503" s="41">
        <v>8788</v>
      </c>
      <c r="L503" s="41"/>
      <c r="M503" s="41"/>
      <c r="N503" s="42"/>
    </row>
    <row r="504" spans="1:14">
      <c r="A504" s="36">
        <v>495</v>
      </c>
      <c r="B504" s="37" t="s">
        <v>1271</v>
      </c>
      <c r="C504" s="38">
        <v>481035243</v>
      </c>
      <c r="D504" s="36">
        <v>481</v>
      </c>
      <c r="E504" s="33">
        <v>35</v>
      </c>
      <c r="F504" s="33">
        <v>243</v>
      </c>
      <c r="G504" s="33">
        <v>1</v>
      </c>
      <c r="H504" s="39">
        <v>1.077</v>
      </c>
      <c r="I504" s="36">
        <v>10</v>
      </c>
      <c r="J504" s="40"/>
      <c r="K504" s="41">
        <v>13216</v>
      </c>
      <c r="L504" s="41"/>
      <c r="M504" s="41"/>
      <c r="N504" s="42"/>
    </row>
    <row r="505" spans="1:14">
      <c r="A505" s="36">
        <v>496</v>
      </c>
      <c r="B505" s="37" t="s">
        <v>1272</v>
      </c>
      <c r="C505" s="38">
        <v>481035244</v>
      </c>
      <c r="D505" s="36">
        <v>481</v>
      </c>
      <c r="E505" s="33">
        <v>35</v>
      </c>
      <c r="F505" s="33">
        <v>244</v>
      </c>
      <c r="G505" s="33">
        <v>1</v>
      </c>
      <c r="H505" s="39">
        <v>1.077</v>
      </c>
      <c r="I505" s="36">
        <v>9</v>
      </c>
      <c r="J505" s="40"/>
      <c r="K505" s="41">
        <v>10198</v>
      </c>
      <c r="L505" s="41"/>
      <c r="M505" s="41"/>
      <c r="N505" s="42"/>
    </row>
    <row r="506" spans="1:14">
      <c r="A506" s="36">
        <v>497</v>
      </c>
      <c r="B506" s="37" t="s">
        <v>1273</v>
      </c>
      <c r="C506" s="38">
        <v>481035307</v>
      </c>
      <c r="D506" s="36">
        <v>481</v>
      </c>
      <c r="E506" s="33">
        <v>35</v>
      </c>
      <c r="F506" s="33">
        <v>307</v>
      </c>
      <c r="G506" s="33">
        <v>1</v>
      </c>
      <c r="H506" s="39">
        <v>1.077</v>
      </c>
      <c r="I506" s="36">
        <v>1</v>
      </c>
      <c r="J506" s="40"/>
      <c r="K506" s="41">
        <v>8741</v>
      </c>
      <c r="L506" s="41"/>
      <c r="M506" s="41"/>
      <c r="N506" s="42"/>
    </row>
    <row r="507" spans="1:14">
      <c r="A507" s="36">
        <v>498</v>
      </c>
      <c r="B507" s="37" t="s">
        <v>1274</v>
      </c>
      <c r="C507" s="38">
        <v>481035336</v>
      </c>
      <c r="D507" s="36">
        <v>481</v>
      </c>
      <c r="E507" s="33">
        <v>35</v>
      </c>
      <c r="F507" s="33">
        <v>336</v>
      </c>
      <c r="G507" s="33">
        <v>1</v>
      </c>
      <c r="H507" s="39">
        <v>1.077</v>
      </c>
      <c r="I507" s="36">
        <v>10</v>
      </c>
      <c r="J507" s="40"/>
      <c r="K507" s="41">
        <v>13081</v>
      </c>
      <c r="L507" s="41"/>
      <c r="M507" s="41"/>
      <c r="N507" s="42"/>
    </row>
    <row r="508" spans="1:14">
      <c r="A508" s="36">
        <v>499</v>
      </c>
      <c r="B508" s="37" t="s">
        <v>1275</v>
      </c>
      <c r="C508" s="38">
        <v>481035780</v>
      </c>
      <c r="D508" s="36">
        <v>481</v>
      </c>
      <c r="E508" s="33">
        <v>35</v>
      </c>
      <c r="F508" s="33">
        <v>780</v>
      </c>
      <c r="G508" s="33">
        <v>1</v>
      </c>
      <c r="H508" s="39">
        <v>1.077</v>
      </c>
      <c r="I508" s="36">
        <v>1</v>
      </c>
      <c r="J508" s="40"/>
      <c r="K508" s="41">
        <v>8788</v>
      </c>
      <c r="L508" s="41"/>
      <c r="M508" s="41"/>
      <c r="N508" s="42"/>
    </row>
    <row r="509" spans="1:14">
      <c r="A509" s="36">
        <v>500</v>
      </c>
      <c r="B509" s="37" t="s">
        <v>1276</v>
      </c>
      <c r="C509" s="38">
        <v>482204007</v>
      </c>
      <c r="D509" s="36">
        <v>482</v>
      </c>
      <c r="E509" s="33">
        <v>204</v>
      </c>
      <c r="F509" s="33">
        <v>7</v>
      </c>
      <c r="G509" s="33">
        <v>1</v>
      </c>
      <c r="H509" s="39">
        <v>1</v>
      </c>
      <c r="I509" s="36">
        <v>1</v>
      </c>
      <c r="J509" s="40"/>
      <c r="K509" s="41">
        <v>8249</v>
      </c>
      <c r="L509" s="41"/>
      <c r="M509" s="41"/>
      <c r="N509" s="42"/>
    </row>
    <row r="510" spans="1:14">
      <c r="A510" s="36">
        <v>501</v>
      </c>
      <c r="B510" s="37" t="s">
        <v>1277</v>
      </c>
      <c r="C510" s="38">
        <v>482204105</v>
      </c>
      <c r="D510" s="36">
        <v>482</v>
      </c>
      <c r="E510" s="33">
        <v>204</v>
      </c>
      <c r="F510" s="33">
        <v>105</v>
      </c>
      <c r="G510" s="33">
        <v>1</v>
      </c>
      <c r="H510" s="39">
        <v>1</v>
      </c>
      <c r="I510" s="36">
        <v>1</v>
      </c>
      <c r="J510" s="40"/>
      <c r="K510" s="41">
        <v>8233</v>
      </c>
      <c r="L510" s="41"/>
      <c r="M510" s="41"/>
      <c r="N510" s="42"/>
    </row>
    <row r="511" spans="1:14">
      <c r="A511" s="36">
        <v>502</v>
      </c>
      <c r="B511" s="37" t="s">
        <v>1278</v>
      </c>
      <c r="C511" s="38">
        <v>482204128</v>
      </c>
      <c r="D511" s="36">
        <v>482</v>
      </c>
      <c r="E511" s="33">
        <v>204</v>
      </c>
      <c r="F511" s="33">
        <v>128</v>
      </c>
      <c r="G511" s="33">
        <v>1</v>
      </c>
      <c r="H511" s="39">
        <v>1</v>
      </c>
      <c r="I511" s="36">
        <v>1</v>
      </c>
      <c r="J511" s="40"/>
      <c r="K511" s="41">
        <v>8043</v>
      </c>
      <c r="L511" s="41"/>
      <c r="M511" s="41"/>
      <c r="N511" s="42"/>
    </row>
    <row r="512" spans="1:14">
      <c r="A512" s="36">
        <v>503</v>
      </c>
      <c r="B512" s="37" t="s">
        <v>1279</v>
      </c>
      <c r="C512" s="38">
        <v>482204204</v>
      </c>
      <c r="D512" s="36">
        <v>482</v>
      </c>
      <c r="E512" s="33">
        <v>204</v>
      </c>
      <c r="F512" s="33">
        <v>204</v>
      </c>
      <c r="G512" s="33">
        <v>1</v>
      </c>
      <c r="H512" s="39">
        <v>1</v>
      </c>
      <c r="I512" s="36">
        <v>1</v>
      </c>
      <c r="J512" s="40"/>
      <c r="K512" s="41">
        <v>8288</v>
      </c>
      <c r="L512" s="41"/>
      <c r="M512" s="41"/>
      <c r="N512" s="42"/>
    </row>
    <row r="513" spans="1:14">
      <c r="A513" s="36">
        <v>504</v>
      </c>
      <c r="B513" s="37" t="s">
        <v>1280</v>
      </c>
      <c r="C513" s="38">
        <v>482204211</v>
      </c>
      <c r="D513" s="36">
        <v>482</v>
      </c>
      <c r="E513" s="33">
        <v>204</v>
      </c>
      <c r="F513" s="33">
        <v>211</v>
      </c>
      <c r="G513" s="33">
        <v>1</v>
      </c>
      <c r="H513" s="39">
        <v>1</v>
      </c>
      <c r="I513" s="36">
        <v>1</v>
      </c>
      <c r="J513" s="40"/>
      <c r="K513" s="41">
        <v>7875</v>
      </c>
      <c r="L513" s="41"/>
      <c r="M513" s="41"/>
      <c r="N513" s="42"/>
    </row>
    <row r="514" spans="1:14">
      <c r="A514" s="36">
        <v>505</v>
      </c>
      <c r="B514" s="37" t="s">
        <v>1281</v>
      </c>
      <c r="C514" s="38">
        <v>482204745</v>
      </c>
      <c r="D514" s="36">
        <v>482</v>
      </c>
      <c r="E514" s="33">
        <v>204</v>
      </c>
      <c r="F514" s="33">
        <v>745</v>
      </c>
      <c r="G514" s="33">
        <v>1</v>
      </c>
      <c r="H514" s="39">
        <v>1</v>
      </c>
      <c r="I514" s="36">
        <v>5</v>
      </c>
      <c r="J514" s="40"/>
      <c r="K514" s="41">
        <v>8869</v>
      </c>
      <c r="L514" s="41"/>
      <c r="M514" s="41"/>
      <c r="N514" s="42"/>
    </row>
    <row r="515" spans="1:14">
      <c r="A515" s="36">
        <v>506</v>
      </c>
      <c r="B515" s="37" t="s">
        <v>1282</v>
      </c>
      <c r="C515" s="38">
        <v>482204773</v>
      </c>
      <c r="D515" s="36">
        <v>482</v>
      </c>
      <c r="E515" s="33">
        <v>204</v>
      </c>
      <c r="F515" s="33">
        <v>773</v>
      </c>
      <c r="G515" s="33">
        <v>1</v>
      </c>
      <c r="H515" s="39">
        <v>1</v>
      </c>
      <c r="I515" s="36">
        <v>5</v>
      </c>
      <c r="J515" s="40"/>
      <c r="K515" s="41">
        <v>8981</v>
      </c>
      <c r="L515" s="41"/>
      <c r="M515" s="41"/>
      <c r="N515" s="42"/>
    </row>
    <row r="516" spans="1:14">
      <c r="A516" s="36">
        <v>507</v>
      </c>
      <c r="B516" s="37" t="s">
        <v>1283</v>
      </c>
      <c r="C516" s="38">
        <v>483239036</v>
      </c>
      <c r="D516" s="36">
        <v>483</v>
      </c>
      <c r="E516" s="33">
        <v>239</v>
      </c>
      <c r="F516" s="33">
        <v>36</v>
      </c>
      <c r="G516" s="33">
        <v>1</v>
      </c>
      <c r="H516" s="39">
        <v>1.0329999999999999</v>
      </c>
      <c r="I516" s="36">
        <v>1</v>
      </c>
      <c r="J516" s="40"/>
      <c r="K516" s="41">
        <v>9102</v>
      </c>
      <c r="L516" s="41"/>
      <c r="M516" s="41"/>
      <c r="N516" s="42"/>
    </row>
    <row r="517" spans="1:14">
      <c r="A517" s="36">
        <v>508</v>
      </c>
      <c r="B517" s="37" t="s">
        <v>1284</v>
      </c>
      <c r="C517" s="38">
        <v>483239044</v>
      </c>
      <c r="D517" s="36">
        <v>483</v>
      </c>
      <c r="E517" s="33">
        <v>239</v>
      </c>
      <c r="F517" s="33">
        <v>44</v>
      </c>
      <c r="G517" s="33">
        <v>1</v>
      </c>
      <c r="H517" s="39">
        <v>1.0329999999999999</v>
      </c>
      <c r="I517" s="36">
        <v>1</v>
      </c>
      <c r="J517" s="40"/>
      <c r="K517" s="41">
        <v>9852</v>
      </c>
      <c r="L517" s="41"/>
      <c r="M517" s="41"/>
      <c r="N517" s="42"/>
    </row>
    <row r="518" spans="1:14">
      <c r="A518" s="36">
        <v>509</v>
      </c>
      <c r="B518" s="37" t="s">
        <v>1285</v>
      </c>
      <c r="C518" s="38">
        <v>483239052</v>
      </c>
      <c r="D518" s="36">
        <v>483</v>
      </c>
      <c r="E518" s="33">
        <v>239</v>
      </c>
      <c r="F518" s="33">
        <v>52</v>
      </c>
      <c r="G518" s="33">
        <v>1</v>
      </c>
      <c r="H518" s="39">
        <v>1.0329999999999999</v>
      </c>
      <c r="I518" s="36">
        <v>3</v>
      </c>
      <c r="J518" s="40"/>
      <c r="K518" s="41">
        <v>9460</v>
      </c>
      <c r="L518" s="41"/>
      <c r="M518" s="41"/>
      <c r="N518" s="42"/>
    </row>
    <row r="519" spans="1:14">
      <c r="A519" s="36">
        <v>510</v>
      </c>
      <c r="B519" s="37" t="s">
        <v>1286</v>
      </c>
      <c r="C519" s="38">
        <v>483239065</v>
      </c>
      <c r="D519" s="36">
        <v>483</v>
      </c>
      <c r="E519" s="33">
        <v>239</v>
      </c>
      <c r="F519" s="33">
        <v>65</v>
      </c>
      <c r="G519" s="33">
        <v>1</v>
      </c>
      <c r="H519" s="39">
        <v>1.0329999999999999</v>
      </c>
      <c r="I519" s="36">
        <v>1</v>
      </c>
      <c r="J519" s="40"/>
      <c r="K519" s="41">
        <v>9852</v>
      </c>
      <c r="L519" s="41"/>
      <c r="M519" s="41"/>
      <c r="N519" s="42"/>
    </row>
    <row r="520" spans="1:14">
      <c r="A520" s="36">
        <v>511</v>
      </c>
      <c r="B520" s="37" t="s">
        <v>1287</v>
      </c>
      <c r="C520" s="38">
        <v>483239082</v>
      </c>
      <c r="D520" s="36">
        <v>483</v>
      </c>
      <c r="E520" s="33">
        <v>239</v>
      </c>
      <c r="F520" s="33">
        <v>82</v>
      </c>
      <c r="G520" s="33">
        <v>1</v>
      </c>
      <c r="H520" s="39">
        <v>1.0329999999999999</v>
      </c>
      <c r="I520" s="36">
        <v>9</v>
      </c>
      <c r="J520" s="40"/>
      <c r="K520" s="41">
        <v>11727</v>
      </c>
      <c r="L520" s="41"/>
      <c r="M520" s="41"/>
      <c r="N520" s="42"/>
    </row>
    <row r="521" spans="1:14">
      <c r="A521" s="36">
        <v>512</v>
      </c>
      <c r="B521" s="37" t="s">
        <v>1288</v>
      </c>
      <c r="C521" s="38">
        <v>483239083</v>
      </c>
      <c r="D521" s="36">
        <v>483</v>
      </c>
      <c r="E521" s="33">
        <v>239</v>
      </c>
      <c r="F521" s="33">
        <v>83</v>
      </c>
      <c r="G521" s="33">
        <v>1</v>
      </c>
      <c r="H521" s="39">
        <v>1.0329999999999999</v>
      </c>
      <c r="I521" s="36">
        <v>1</v>
      </c>
      <c r="J521" s="40"/>
      <c r="K521" s="41">
        <v>9852</v>
      </c>
      <c r="L521" s="41"/>
      <c r="M521" s="41"/>
      <c r="N521" s="42"/>
    </row>
    <row r="522" spans="1:14">
      <c r="A522" s="36">
        <v>513</v>
      </c>
      <c r="B522" s="37" t="s">
        <v>1289</v>
      </c>
      <c r="C522" s="38">
        <v>483239096</v>
      </c>
      <c r="D522" s="36">
        <v>483</v>
      </c>
      <c r="E522" s="33">
        <v>239</v>
      </c>
      <c r="F522" s="33">
        <v>96</v>
      </c>
      <c r="G522" s="33">
        <v>1</v>
      </c>
      <c r="H522" s="39">
        <v>1.0329999999999999</v>
      </c>
      <c r="I522" s="36">
        <v>1</v>
      </c>
      <c r="J522" s="40"/>
      <c r="K522" s="41">
        <v>9852</v>
      </c>
      <c r="L522" s="41"/>
      <c r="M522" s="41"/>
      <c r="N522" s="42"/>
    </row>
    <row r="523" spans="1:14">
      <c r="A523" s="36">
        <v>514</v>
      </c>
      <c r="B523" s="37" t="s">
        <v>1290</v>
      </c>
      <c r="C523" s="38">
        <v>483239118</v>
      </c>
      <c r="D523" s="36">
        <v>483</v>
      </c>
      <c r="E523" s="33">
        <v>239</v>
      </c>
      <c r="F523" s="33">
        <v>118</v>
      </c>
      <c r="G523" s="33">
        <v>1</v>
      </c>
      <c r="H523" s="39">
        <v>1.0329999999999999</v>
      </c>
      <c r="I523" s="36">
        <v>1</v>
      </c>
      <c r="J523" s="40"/>
      <c r="K523" s="41">
        <v>8092</v>
      </c>
      <c r="L523" s="41"/>
      <c r="M523" s="41"/>
      <c r="N523" s="42"/>
    </row>
    <row r="524" spans="1:14">
      <c r="A524" s="36">
        <v>515</v>
      </c>
      <c r="B524" s="37" t="s">
        <v>1291</v>
      </c>
      <c r="C524" s="38">
        <v>483239131</v>
      </c>
      <c r="D524" s="36">
        <v>483</v>
      </c>
      <c r="E524" s="33">
        <v>239</v>
      </c>
      <c r="F524" s="33">
        <v>131</v>
      </c>
      <c r="G524" s="33">
        <v>1</v>
      </c>
      <c r="H524" s="39">
        <v>1.0329999999999999</v>
      </c>
      <c r="I524" s="36">
        <v>1</v>
      </c>
      <c r="J524" s="40"/>
      <c r="K524" s="41">
        <v>9852</v>
      </c>
      <c r="L524" s="41"/>
      <c r="M524" s="41"/>
      <c r="N524" s="42"/>
    </row>
    <row r="525" spans="1:14">
      <c r="A525" s="36">
        <v>516</v>
      </c>
      <c r="B525" s="37" t="s">
        <v>1292</v>
      </c>
      <c r="C525" s="38">
        <v>483239145</v>
      </c>
      <c r="D525" s="36">
        <v>483</v>
      </c>
      <c r="E525" s="33">
        <v>239</v>
      </c>
      <c r="F525" s="33">
        <v>145</v>
      </c>
      <c r="G525" s="33">
        <v>1</v>
      </c>
      <c r="H525" s="39">
        <v>1.0329999999999999</v>
      </c>
      <c r="I525" s="36">
        <v>5</v>
      </c>
      <c r="J525" s="40"/>
      <c r="K525" s="41">
        <v>9021</v>
      </c>
      <c r="L525" s="41"/>
      <c r="M525" s="41"/>
      <c r="N525" s="42"/>
    </row>
    <row r="526" spans="1:14">
      <c r="A526" s="36">
        <v>517</v>
      </c>
      <c r="B526" s="37" t="s">
        <v>1293</v>
      </c>
      <c r="C526" s="38">
        <v>483239171</v>
      </c>
      <c r="D526" s="36">
        <v>483</v>
      </c>
      <c r="E526" s="33">
        <v>239</v>
      </c>
      <c r="F526" s="33">
        <v>171</v>
      </c>
      <c r="G526" s="33">
        <v>1</v>
      </c>
      <c r="H526" s="39">
        <v>1.0329999999999999</v>
      </c>
      <c r="I526" s="36">
        <v>8</v>
      </c>
      <c r="J526" s="40"/>
      <c r="K526" s="41">
        <v>11244</v>
      </c>
      <c r="L526" s="41"/>
      <c r="M526" s="41"/>
      <c r="N526" s="42"/>
    </row>
    <row r="527" spans="1:14">
      <c r="A527" s="36">
        <v>518</v>
      </c>
      <c r="B527" s="37" t="s">
        <v>1294</v>
      </c>
      <c r="C527" s="38">
        <v>483239172</v>
      </c>
      <c r="D527" s="36">
        <v>483</v>
      </c>
      <c r="E527" s="33">
        <v>239</v>
      </c>
      <c r="F527" s="33">
        <v>172</v>
      </c>
      <c r="G527" s="33">
        <v>1</v>
      </c>
      <c r="H527" s="39">
        <v>1.0329999999999999</v>
      </c>
      <c r="I527" s="36">
        <v>10</v>
      </c>
      <c r="J527" s="40"/>
      <c r="K527" s="41">
        <v>14112</v>
      </c>
      <c r="L527" s="41"/>
      <c r="M527" s="41"/>
      <c r="N527" s="42"/>
    </row>
    <row r="528" spans="1:14">
      <c r="A528" s="36">
        <v>519</v>
      </c>
      <c r="B528" s="37" t="s">
        <v>1295</v>
      </c>
      <c r="C528" s="38">
        <v>483239182</v>
      </c>
      <c r="D528" s="36">
        <v>483</v>
      </c>
      <c r="E528" s="33">
        <v>239</v>
      </c>
      <c r="F528" s="33">
        <v>182</v>
      </c>
      <c r="G528" s="33">
        <v>1</v>
      </c>
      <c r="H528" s="39">
        <v>1.0329999999999999</v>
      </c>
      <c r="I528" s="36">
        <v>4</v>
      </c>
      <c r="J528" s="40"/>
      <c r="K528" s="41">
        <v>9912</v>
      </c>
      <c r="L528" s="41"/>
      <c r="M528" s="41"/>
      <c r="N528" s="42"/>
    </row>
    <row r="529" spans="1:17">
      <c r="A529" s="36">
        <v>520</v>
      </c>
      <c r="B529" s="37" t="s">
        <v>1296</v>
      </c>
      <c r="C529" s="38">
        <v>483239231</v>
      </c>
      <c r="D529" s="36">
        <v>483</v>
      </c>
      <c r="E529" s="33">
        <v>239</v>
      </c>
      <c r="F529" s="33">
        <v>231</v>
      </c>
      <c r="G529" s="33">
        <v>1</v>
      </c>
      <c r="H529" s="39">
        <v>1.0329999999999999</v>
      </c>
      <c r="I529" s="36">
        <v>5</v>
      </c>
      <c r="J529" s="40"/>
      <c r="K529" s="41">
        <v>10663</v>
      </c>
      <c r="L529" s="41"/>
      <c r="M529" s="41"/>
      <c r="N529" s="42"/>
    </row>
    <row r="530" spans="1:17">
      <c r="A530" s="36">
        <v>521</v>
      </c>
      <c r="B530" s="37" t="s">
        <v>1297</v>
      </c>
      <c r="C530" s="38">
        <v>483239239</v>
      </c>
      <c r="D530" s="36">
        <v>483</v>
      </c>
      <c r="E530" s="33">
        <v>239</v>
      </c>
      <c r="F530" s="33">
        <v>239</v>
      </c>
      <c r="G530" s="33">
        <v>1</v>
      </c>
      <c r="H530" s="39">
        <v>1.0329999999999999</v>
      </c>
      <c r="I530" s="36">
        <v>2</v>
      </c>
      <c r="J530" s="40"/>
      <c r="K530" s="41">
        <v>9232</v>
      </c>
      <c r="L530" s="41"/>
      <c r="M530" s="41"/>
      <c r="N530" s="42"/>
    </row>
    <row r="531" spans="1:17">
      <c r="A531" s="36">
        <v>522</v>
      </c>
      <c r="B531" s="37" t="s">
        <v>1298</v>
      </c>
      <c r="C531" s="38">
        <v>483239240</v>
      </c>
      <c r="D531" s="36">
        <v>483</v>
      </c>
      <c r="E531" s="33">
        <v>239</v>
      </c>
      <c r="F531" s="33">
        <v>240</v>
      </c>
      <c r="G531" s="33">
        <v>1</v>
      </c>
      <c r="H531" s="39">
        <v>1.0329999999999999</v>
      </c>
      <c r="I531" s="36">
        <v>1</v>
      </c>
      <c r="J531" s="40"/>
      <c r="K531" s="41">
        <v>8092</v>
      </c>
      <c r="L531" s="41"/>
      <c r="M531" s="41"/>
      <c r="N531" s="42"/>
    </row>
    <row r="532" spans="1:17">
      <c r="A532" s="36">
        <v>523</v>
      </c>
      <c r="B532" s="37" t="s">
        <v>1299</v>
      </c>
      <c r="C532" s="38">
        <v>483239261</v>
      </c>
      <c r="D532" s="36">
        <v>483</v>
      </c>
      <c r="E532" s="33">
        <v>239</v>
      </c>
      <c r="F532" s="33">
        <v>261</v>
      </c>
      <c r="G532" s="33">
        <v>1</v>
      </c>
      <c r="H532" s="39">
        <v>1.0329999999999999</v>
      </c>
      <c r="I532" s="36">
        <v>1</v>
      </c>
      <c r="J532" s="40"/>
      <c r="K532" s="41">
        <v>9558</v>
      </c>
      <c r="L532" s="41"/>
      <c r="M532" s="41"/>
      <c r="N532" s="42"/>
    </row>
    <row r="533" spans="1:17">
      <c r="A533" s="36">
        <v>524</v>
      </c>
      <c r="B533" s="37" t="s">
        <v>1300</v>
      </c>
      <c r="C533" s="38">
        <v>483239310</v>
      </c>
      <c r="D533" s="36">
        <v>483</v>
      </c>
      <c r="E533" s="33">
        <v>239</v>
      </c>
      <c r="F533" s="33">
        <v>310</v>
      </c>
      <c r="G533" s="33">
        <v>1</v>
      </c>
      <c r="H533" s="39">
        <v>1.0329999999999999</v>
      </c>
      <c r="I533" s="36">
        <v>8</v>
      </c>
      <c r="J533" s="40"/>
      <c r="K533" s="41">
        <v>10390</v>
      </c>
      <c r="L533" s="41"/>
      <c r="M533" s="41"/>
      <c r="N533" s="42"/>
    </row>
    <row r="534" spans="1:17">
      <c r="A534" s="36">
        <v>525</v>
      </c>
      <c r="B534" s="37" t="s">
        <v>1301</v>
      </c>
      <c r="C534" s="38">
        <v>483239625</v>
      </c>
      <c r="D534" s="36">
        <v>483</v>
      </c>
      <c r="E534" s="33">
        <v>239</v>
      </c>
      <c r="F534" s="33">
        <v>625</v>
      </c>
      <c r="G534" s="33">
        <v>1</v>
      </c>
      <c r="H534" s="39">
        <v>1.0329999999999999</v>
      </c>
      <c r="I534" s="36">
        <v>1</v>
      </c>
      <c r="J534" s="40"/>
      <c r="K534" s="41">
        <v>9852</v>
      </c>
      <c r="L534" s="41"/>
      <c r="M534" s="41"/>
      <c r="N534" s="42"/>
    </row>
    <row r="535" spans="1:17">
      <c r="A535" s="36">
        <v>526</v>
      </c>
      <c r="B535" s="37" t="s">
        <v>1302</v>
      </c>
      <c r="C535" s="38">
        <v>483239665</v>
      </c>
      <c r="D535" s="36">
        <v>483</v>
      </c>
      <c r="E535" s="33">
        <v>239</v>
      </c>
      <c r="F535" s="33">
        <v>665</v>
      </c>
      <c r="G535" s="33">
        <v>1</v>
      </c>
      <c r="H535" s="39">
        <v>1.0329999999999999</v>
      </c>
      <c r="I535" s="36">
        <v>2</v>
      </c>
      <c r="J535" s="40"/>
      <c r="K535" s="41">
        <v>9717</v>
      </c>
      <c r="L535" s="41"/>
      <c r="M535" s="41"/>
      <c r="N535" s="42"/>
    </row>
    <row r="536" spans="1:17">
      <c r="A536" s="36">
        <v>527</v>
      </c>
      <c r="B536" s="37" t="s">
        <v>1303</v>
      </c>
      <c r="C536" s="38">
        <v>483239740</v>
      </c>
      <c r="D536" s="36">
        <v>483</v>
      </c>
      <c r="E536" s="33">
        <v>239</v>
      </c>
      <c r="F536" s="33">
        <v>740</v>
      </c>
      <c r="G536" s="33">
        <v>1</v>
      </c>
      <c r="H536" s="39">
        <v>1.0329999999999999</v>
      </c>
      <c r="I536" s="36">
        <v>1</v>
      </c>
      <c r="J536" s="40"/>
      <c r="K536" s="41">
        <v>9852</v>
      </c>
      <c r="L536" s="41"/>
      <c r="M536" s="41"/>
      <c r="N536" s="42"/>
    </row>
    <row r="537" spans="1:17">
      <c r="A537" s="36">
        <v>528</v>
      </c>
      <c r="B537" s="37" t="s">
        <v>1304</v>
      </c>
      <c r="C537" s="38">
        <v>483239760</v>
      </c>
      <c r="D537" s="36">
        <v>483</v>
      </c>
      <c r="E537" s="33">
        <v>239</v>
      </c>
      <c r="F537" s="33">
        <v>760</v>
      </c>
      <c r="G537" s="33">
        <v>1</v>
      </c>
      <c r="H537" s="39">
        <v>1.0329999999999999</v>
      </c>
      <c r="I537" s="36">
        <v>3</v>
      </c>
      <c r="J537" s="40"/>
      <c r="K537" s="41">
        <v>10022</v>
      </c>
      <c r="L537" s="41"/>
      <c r="M537" s="41"/>
      <c r="N537" s="42"/>
      <c r="O537" s="268"/>
      <c r="P537" s="268"/>
    </row>
    <row r="538" spans="1:17">
      <c r="A538" s="36">
        <v>529</v>
      </c>
      <c r="B538" s="37" t="s">
        <v>1305</v>
      </c>
      <c r="C538" s="38">
        <v>484035023</v>
      </c>
      <c r="D538" s="36">
        <v>484</v>
      </c>
      <c r="E538" s="33">
        <v>35</v>
      </c>
      <c r="F538" s="33">
        <v>23</v>
      </c>
      <c r="G538" s="33">
        <v>1</v>
      </c>
      <c r="H538" s="39">
        <v>1.077</v>
      </c>
      <c r="I538" s="36">
        <v>10</v>
      </c>
      <c r="J538" s="40"/>
      <c r="K538" s="41">
        <v>12810</v>
      </c>
      <c r="L538" s="41"/>
      <c r="M538" s="41"/>
      <c r="N538" s="42"/>
      <c r="Q538" s="269"/>
    </row>
    <row r="539" spans="1:17">
      <c r="A539" s="36">
        <v>530</v>
      </c>
      <c r="B539" s="37" t="s">
        <v>1306</v>
      </c>
      <c r="C539" s="38">
        <v>484035035</v>
      </c>
      <c r="D539" s="36">
        <v>484</v>
      </c>
      <c r="E539" s="33">
        <v>35</v>
      </c>
      <c r="F539" s="33">
        <v>35</v>
      </c>
      <c r="G539" s="33">
        <v>1</v>
      </c>
      <c r="H539" s="39">
        <v>1.077</v>
      </c>
      <c r="I539" s="36">
        <v>10</v>
      </c>
      <c r="J539" s="40"/>
      <c r="K539" s="41">
        <v>11834</v>
      </c>
      <c r="L539" s="41"/>
      <c r="M539" s="41"/>
      <c r="N539" s="42"/>
    </row>
    <row r="540" spans="1:17">
      <c r="A540" s="36">
        <v>531</v>
      </c>
      <c r="B540" s="37" t="s">
        <v>1307</v>
      </c>
      <c r="C540" s="38">
        <v>484035274</v>
      </c>
      <c r="D540" s="36">
        <v>484</v>
      </c>
      <c r="E540" s="33">
        <v>35</v>
      </c>
      <c r="F540" s="33">
        <v>274</v>
      </c>
      <c r="G540" s="33">
        <v>1</v>
      </c>
      <c r="H540" s="39">
        <v>1.077</v>
      </c>
      <c r="I540" s="36">
        <v>10</v>
      </c>
      <c r="J540" s="40"/>
      <c r="K540" s="41">
        <v>13216</v>
      </c>
      <c r="L540" s="41"/>
      <c r="M540" s="41"/>
      <c r="N540" s="42"/>
    </row>
    <row r="541" spans="1:17">
      <c r="A541" s="36">
        <v>532</v>
      </c>
      <c r="B541" s="37" t="s">
        <v>1308</v>
      </c>
      <c r="C541" s="38">
        <v>484035308</v>
      </c>
      <c r="D541" s="36">
        <v>484</v>
      </c>
      <c r="E541" s="33">
        <v>35</v>
      </c>
      <c r="F541" s="33">
        <v>308</v>
      </c>
      <c r="G541" s="33">
        <v>1</v>
      </c>
      <c r="H541" s="39">
        <v>1.077</v>
      </c>
      <c r="I541" s="36">
        <v>10</v>
      </c>
      <c r="J541" s="40"/>
      <c r="K541" s="41">
        <v>12810</v>
      </c>
      <c r="L541" s="41"/>
      <c r="M541" s="41"/>
      <c r="N541" s="42"/>
    </row>
    <row r="542" spans="1:17">
      <c r="A542" s="36">
        <v>533</v>
      </c>
      <c r="B542" s="37" t="s">
        <v>1309</v>
      </c>
      <c r="C542" s="38">
        <v>485258030</v>
      </c>
      <c r="D542" s="36">
        <v>485</v>
      </c>
      <c r="E542" s="33">
        <v>258</v>
      </c>
      <c r="F542" s="33">
        <v>30</v>
      </c>
      <c r="G542" s="33">
        <v>1</v>
      </c>
      <c r="H542" s="39">
        <v>1</v>
      </c>
      <c r="I542" s="36">
        <v>8</v>
      </c>
      <c r="J542" s="40"/>
      <c r="K542" s="41">
        <v>11152</v>
      </c>
      <c r="L542" s="41"/>
      <c r="M542" s="41"/>
      <c r="N542" s="42"/>
    </row>
    <row r="543" spans="1:17">
      <c r="A543" s="36">
        <v>534</v>
      </c>
      <c r="B543" s="37" t="s">
        <v>1310</v>
      </c>
      <c r="C543" s="38">
        <v>485258035</v>
      </c>
      <c r="D543" s="36">
        <v>485</v>
      </c>
      <c r="E543" s="33">
        <v>258</v>
      </c>
      <c r="F543" s="33">
        <v>35</v>
      </c>
      <c r="G543" s="33">
        <v>1</v>
      </c>
      <c r="H543" s="39">
        <v>1</v>
      </c>
      <c r="I543" s="36">
        <v>1</v>
      </c>
      <c r="J543" s="40"/>
      <c r="K543" s="41">
        <v>9585</v>
      </c>
      <c r="L543" s="41"/>
      <c r="M543" s="41"/>
      <c r="N543" s="42"/>
    </row>
    <row r="544" spans="1:17">
      <c r="A544" s="36">
        <v>535</v>
      </c>
      <c r="B544" s="37" t="s">
        <v>1311</v>
      </c>
      <c r="C544" s="38">
        <v>485258163</v>
      </c>
      <c r="D544" s="36">
        <v>485</v>
      </c>
      <c r="E544" s="33">
        <v>258</v>
      </c>
      <c r="F544" s="33">
        <v>163</v>
      </c>
      <c r="G544" s="33">
        <v>1</v>
      </c>
      <c r="H544" s="39">
        <v>1</v>
      </c>
      <c r="I544" s="36">
        <v>9</v>
      </c>
      <c r="J544" s="40"/>
      <c r="K544" s="41">
        <v>11405</v>
      </c>
      <c r="L544" s="41"/>
      <c r="M544" s="41"/>
      <c r="N544" s="42"/>
    </row>
    <row r="545" spans="1:14">
      <c r="A545" s="36">
        <v>536</v>
      </c>
      <c r="B545" s="37" t="s">
        <v>1312</v>
      </c>
      <c r="C545" s="38">
        <v>485258168</v>
      </c>
      <c r="D545" s="36">
        <v>485</v>
      </c>
      <c r="E545" s="33">
        <v>258</v>
      </c>
      <c r="F545" s="33">
        <v>168</v>
      </c>
      <c r="G545" s="33">
        <v>1</v>
      </c>
      <c r="H545" s="39">
        <v>1</v>
      </c>
      <c r="I545" s="36">
        <v>10</v>
      </c>
      <c r="J545" s="40"/>
      <c r="K545" s="41">
        <v>13720</v>
      </c>
      <c r="L545" s="41"/>
      <c r="M545" s="41"/>
      <c r="N545" s="42"/>
    </row>
    <row r="546" spans="1:14">
      <c r="A546" s="36">
        <v>537</v>
      </c>
      <c r="B546" s="37" t="s">
        <v>1313</v>
      </c>
      <c r="C546" s="38">
        <v>485258229</v>
      </c>
      <c r="D546" s="36">
        <v>485</v>
      </c>
      <c r="E546" s="33">
        <v>258</v>
      </c>
      <c r="F546" s="33">
        <v>229</v>
      </c>
      <c r="G546" s="33">
        <v>1</v>
      </c>
      <c r="H546" s="39">
        <v>1</v>
      </c>
      <c r="I546" s="36">
        <v>9</v>
      </c>
      <c r="J546" s="40"/>
      <c r="K546" s="41">
        <v>10918</v>
      </c>
      <c r="L546" s="41"/>
      <c r="M546" s="41"/>
      <c r="N546" s="42"/>
    </row>
    <row r="547" spans="1:14">
      <c r="A547" s="36">
        <v>538</v>
      </c>
      <c r="B547" s="37" t="s">
        <v>1314</v>
      </c>
      <c r="C547" s="38">
        <v>485258248</v>
      </c>
      <c r="D547" s="36">
        <v>485</v>
      </c>
      <c r="E547" s="33">
        <v>258</v>
      </c>
      <c r="F547" s="33">
        <v>248</v>
      </c>
      <c r="G547" s="33">
        <v>1</v>
      </c>
      <c r="H547" s="39">
        <v>1</v>
      </c>
      <c r="I547" s="36">
        <v>1</v>
      </c>
      <c r="J547" s="40"/>
      <c r="K547" s="41">
        <v>7875</v>
      </c>
      <c r="L547" s="41"/>
      <c r="M547" s="41"/>
      <c r="N547" s="42"/>
    </row>
    <row r="548" spans="1:14">
      <c r="A548" s="36">
        <v>539</v>
      </c>
      <c r="B548" s="37" t="s">
        <v>1315</v>
      </c>
      <c r="C548" s="38">
        <v>485258258</v>
      </c>
      <c r="D548" s="36">
        <v>485</v>
      </c>
      <c r="E548" s="33">
        <v>258</v>
      </c>
      <c r="F548" s="33">
        <v>258</v>
      </c>
      <c r="G548" s="33">
        <v>1</v>
      </c>
      <c r="H548" s="39">
        <v>1</v>
      </c>
      <c r="I548" s="36">
        <v>8</v>
      </c>
      <c r="J548" s="40"/>
      <c r="K548" s="41">
        <v>10203</v>
      </c>
      <c r="L548" s="41"/>
      <c r="M548" s="41"/>
      <c r="N548" s="42"/>
    </row>
    <row r="549" spans="1:14">
      <c r="A549" s="36">
        <v>540</v>
      </c>
      <c r="B549" s="37" t="s">
        <v>1316</v>
      </c>
      <c r="C549" s="38">
        <v>485258773</v>
      </c>
      <c r="D549" s="36">
        <v>485</v>
      </c>
      <c r="E549" s="33">
        <v>258</v>
      </c>
      <c r="F549" s="33">
        <v>773</v>
      </c>
      <c r="G549" s="33">
        <v>1</v>
      </c>
      <c r="H549" s="39">
        <v>1</v>
      </c>
      <c r="I549" s="36">
        <v>1</v>
      </c>
      <c r="J549" s="40"/>
      <c r="K549" s="41">
        <v>9585</v>
      </c>
      <c r="L549" s="41"/>
      <c r="M549" s="41"/>
      <c r="N549" s="42"/>
    </row>
    <row r="550" spans="1:14">
      <c r="A550" s="36">
        <v>541</v>
      </c>
      <c r="B550" s="37" t="s">
        <v>1317</v>
      </c>
      <c r="C550" s="38">
        <v>486348097</v>
      </c>
      <c r="D550" s="36">
        <v>486</v>
      </c>
      <c r="E550" s="33">
        <v>348</v>
      </c>
      <c r="F550" s="33">
        <v>97</v>
      </c>
      <c r="G550" s="33">
        <v>1</v>
      </c>
      <c r="H550" s="39">
        <v>1</v>
      </c>
      <c r="I550" s="36">
        <v>1</v>
      </c>
      <c r="J550" s="40"/>
      <c r="K550" s="41">
        <v>10231</v>
      </c>
      <c r="L550" s="41"/>
      <c r="M550" s="41"/>
      <c r="N550" s="42"/>
    </row>
    <row r="551" spans="1:14">
      <c r="A551" s="36">
        <v>542</v>
      </c>
      <c r="B551" s="37" t="s">
        <v>1318</v>
      </c>
      <c r="C551" s="38">
        <v>486348110</v>
      </c>
      <c r="D551" s="36">
        <v>486</v>
      </c>
      <c r="E551" s="33">
        <v>348</v>
      </c>
      <c r="F551" s="33">
        <v>110</v>
      </c>
      <c r="G551" s="33">
        <v>1</v>
      </c>
      <c r="H551" s="39">
        <v>1</v>
      </c>
      <c r="I551" s="36">
        <v>1</v>
      </c>
      <c r="J551" s="40"/>
      <c r="K551" s="41">
        <v>8065</v>
      </c>
      <c r="L551" s="41"/>
      <c r="M551" s="41"/>
      <c r="N551" s="42"/>
    </row>
    <row r="552" spans="1:14">
      <c r="A552" s="36">
        <v>543</v>
      </c>
      <c r="B552" s="37" t="s">
        <v>1319</v>
      </c>
      <c r="C552" s="38">
        <v>486348151</v>
      </c>
      <c r="D552" s="36">
        <v>486</v>
      </c>
      <c r="E552" s="33">
        <v>348</v>
      </c>
      <c r="F552" s="33">
        <v>151</v>
      </c>
      <c r="G552" s="33">
        <v>1</v>
      </c>
      <c r="H552" s="39">
        <v>1</v>
      </c>
      <c r="I552" s="36">
        <v>1</v>
      </c>
      <c r="J552" s="40"/>
      <c r="K552" s="41">
        <v>8254</v>
      </c>
      <c r="L552" s="41"/>
      <c r="M552" s="41"/>
      <c r="N552" s="42"/>
    </row>
    <row r="553" spans="1:14">
      <c r="A553" s="36">
        <v>544</v>
      </c>
      <c r="B553" s="37" t="s">
        <v>1320</v>
      </c>
      <c r="C553" s="38">
        <v>486348316</v>
      </c>
      <c r="D553" s="36">
        <v>486</v>
      </c>
      <c r="E553" s="33">
        <v>348</v>
      </c>
      <c r="F553" s="33">
        <v>316</v>
      </c>
      <c r="G553" s="33">
        <v>1</v>
      </c>
      <c r="H553" s="39">
        <v>1</v>
      </c>
      <c r="I553" s="36">
        <v>1</v>
      </c>
      <c r="J553" s="40"/>
      <c r="K553" s="41">
        <v>8254</v>
      </c>
      <c r="L553" s="41"/>
      <c r="M553" s="41"/>
      <c r="N553" s="42"/>
    </row>
    <row r="554" spans="1:14">
      <c r="A554" s="36">
        <v>545</v>
      </c>
      <c r="B554" s="37" t="s">
        <v>1321</v>
      </c>
      <c r="C554" s="38">
        <v>486348348</v>
      </c>
      <c r="D554" s="36">
        <v>486</v>
      </c>
      <c r="E554" s="33">
        <v>348</v>
      </c>
      <c r="F554" s="33">
        <v>348</v>
      </c>
      <c r="G554" s="33">
        <v>1</v>
      </c>
      <c r="H554" s="39">
        <v>1</v>
      </c>
      <c r="I554" s="36">
        <v>10</v>
      </c>
      <c r="J554" s="40"/>
      <c r="K554" s="41">
        <v>11188</v>
      </c>
      <c r="L554" s="41"/>
      <c r="M554" s="41"/>
      <c r="N554" s="42"/>
    </row>
    <row r="555" spans="1:14">
      <c r="A555" s="36">
        <v>546</v>
      </c>
      <c r="B555" s="37" t="s">
        <v>1322</v>
      </c>
      <c r="C555" s="38">
        <v>486348767</v>
      </c>
      <c r="D555" s="36">
        <v>486</v>
      </c>
      <c r="E555" s="33">
        <v>348</v>
      </c>
      <c r="F555" s="33">
        <v>767</v>
      </c>
      <c r="G555" s="33">
        <v>1</v>
      </c>
      <c r="H555" s="39">
        <v>1</v>
      </c>
      <c r="I555" s="36">
        <v>10</v>
      </c>
      <c r="J555" s="40"/>
      <c r="K555" s="41">
        <v>10508</v>
      </c>
      <c r="L555" s="41"/>
      <c r="M555" s="41"/>
      <c r="N555" s="42"/>
    </row>
    <row r="556" spans="1:14">
      <c r="A556" s="36">
        <v>547</v>
      </c>
      <c r="B556" s="37" t="s">
        <v>1323</v>
      </c>
      <c r="C556" s="38">
        <v>487049031</v>
      </c>
      <c r="D556" s="36">
        <v>487</v>
      </c>
      <c r="E556" s="33">
        <v>49</v>
      </c>
      <c r="F556" s="33">
        <v>31</v>
      </c>
      <c r="G556" s="33">
        <v>2</v>
      </c>
      <c r="H556" s="39">
        <v>1.093</v>
      </c>
      <c r="I556" s="36">
        <v>1</v>
      </c>
      <c r="J556" s="40"/>
      <c r="K556" s="41">
        <v>9412</v>
      </c>
      <c r="L556" s="41"/>
      <c r="M556" s="41"/>
      <c r="N556" s="42"/>
    </row>
    <row r="557" spans="1:14">
      <c r="A557" s="36">
        <v>548</v>
      </c>
      <c r="B557" s="37" t="s">
        <v>1324</v>
      </c>
      <c r="C557" s="38">
        <v>487049035</v>
      </c>
      <c r="D557" s="36">
        <v>487</v>
      </c>
      <c r="E557" s="33">
        <v>49</v>
      </c>
      <c r="F557" s="33">
        <v>35</v>
      </c>
      <c r="G557" s="33">
        <v>2</v>
      </c>
      <c r="H557" s="39">
        <v>1.093</v>
      </c>
      <c r="I557" s="36">
        <v>10</v>
      </c>
      <c r="J557" s="40"/>
      <c r="K557" s="41">
        <v>12047</v>
      </c>
      <c r="L557" s="41"/>
      <c r="M557" s="41"/>
      <c r="N557" s="42"/>
    </row>
    <row r="558" spans="1:14">
      <c r="A558" s="36">
        <v>549</v>
      </c>
      <c r="B558" s="37" t="s">
        <v>1325</v>
      </c>
      <c r="C558" s="38">
        <v>487049044</v>
      </c>
      <c r="D558" s="36">
        <v>487</v>
      </c>
      <c r="E558" s="33">
        <v>49</v>
      </c>
      <c r="F558" s="33">
        <v>44</v>
      </c>
      <c r="G558" s="33">
        <v>2</v>
      </c>
      <c r="H558" s="39">
        <v>1.093</v>
      </c>
      <c r="I558" s="36">
        <v>8</v>
      </c>
      <c r="J558" s="40"/>
      <c r="K558" s="41">
        <v>11803</v>
      </c>
      <c r="L558" s="41"/>
      <c r="M558" s="41"/>
      <c r="N558" s="42"/>
    </row>
    <row r="559" spans="1:14">
      <c r="A559" s="36">
        <v>550</v>
      </c>
      <c r="B559" s="37" t="s">
        <v>1326</v>
      </c>
      <c r="C559" s="38">
        <v>487049049</v>
      </c>
      <c r="D559" s="36">
        <v>487</v>
      </c>
      <c r="E559" s="33">
        <v>49</v>
      </c>
      <c r="F559" s="33">
        <v>49</v>
      </c>
      <c r="G559" s="33">
        <v>2</v>
      </c>
      <c r="H559" s="39">
        <v>1.093</v>
      </c>
      <c r="I559" s="36">
        <v>10</v>
      </c>
      <c r="J559" s="40"/>
      <c r="K559" s="41">
        <v>12277</v>
      </c>
      <c r="L559" s="41"/>
      <c r="M559" s="41"/>
      <c r="N559" s="42"/>
    </row>
    <row r="560" spans="1:14">
      <c r="A560" s="36">
        <v>551</v>
      </c>
      <c r="B560" s="37" t="s">
        <v>1327</v>
      </c>
      <c r="C560" s="38">
        <v>487049057</v>
      </c>
      <c r="D560" s="36">
        <v>487</v>
      </c>
      <c r="E560" s="33">
        <v>49</v>
      </c>
      <c r="F560" s="33">
        <v>57</v>
      </c>
      <c r="G560" s="33">
        <v>2</v>
      </c>
      <c r="H560" s="39">
        <v>1.093</v>
      </c>
      <c r="I560" s="36">
        <v>4</v>
      </c>
      <c r="J560" s="40"/>
      <c r="K560" s="41">
        <v>10424</v>
      </c>
      <c r="L560" s="41"/>
      <c r="M560" s="41"/>
      <c r="N560" s="42"/>
    </row>
    <row r="561" spans="1:14">
      <c r="A561" s="36">
        <v>552</v>
      </c>
      <c r="B561" s="37" t="s">
        <v>1328</v>
      </c>
      <c r="C561" s="38">
        <v>487049093</v>
      </c>
      <c r="D561" s="36">
        <v>487</v>
      </c>
      <c r="E561" s="33">
        <v>49</v>
      </c>
      <c r="F561" s="33">
        <v>93</v>
      </c>
      <c r="G561" s="33">
        <v>2</v>
      </c>
      <c r="H561" s="39">
        <v>1.093</v>
      </c>
      <c r="I561" s="36">
        <v>9</v>
      </c>
      <c r="J561" s="40"/>
      <c r="K561" s="41">
        <v>11754</v>
      </c>
      <c r="L561" s="41"/>
      <c r="M561" s="41"/>
      <c r="N561" s="42"/>
    </row>
    <row r="562" spans="1:14">
      <c r="A562" s="36">
        <v>553</v>
      </c>
      <c r="B562" s="37" t="s">
        <v>1329</v>
      </c>
      <c r="C562" s="38">
        <v>487049149</v>
      </c>
      <c r="D562" s="36">
        <v>487</v>
      </c>
      <c r="E562" s="33">
        <v>49</v>
      </c>
      <c r="F562" s="33">
        <v>149</v>
      </c>
      <c r="G562" s="33">
        <v>2</v>
      </c>
      <c r="H562" s="39">
        <v>1.093</v>
      </c>
      <c r="I562" s="36">
        <v>1</v>
      </c>
      <c r="J562" s="40"/>
      <c r="K562" s="41">
        <v>8488</v>
      </c>
      <c r="L562" s="41"/>
      <c r="M562" s="41"/>
      <c r="N562" s="42"/>
    </row>
    <row r="563" spans="1:14">
      <c r="A563" s="36">
        <v>554</v>
      </c>
      <c r="B563" s="37" t="s">
        <v>1330</v>
      </c>
      <c r="C563" s="38">
        <v>487049153</v>
      </c>
      <c r="D563" s="36">
        <v>487</v>
      </c>
      <c r="E563" s="33">
        <v>49</v>
      </c>
      <c r="F563" s="33">
        <v>153</v>
      </c>
      <c r="G563" s="33">
        <v>2</v>
      </c>
      <c r="H563" s="39">
        <v>1.093</v>
      </c>
      <c r="I563" s="36">
        <v>1</v>
      </c>
      <c r="J563" s="40"/>
      <c r="K563" s="41">
        <v>9412</v>
      </c>
      <c r="L563" s="41"/>
      <c r="M563" s="41"/>
      <c r="N563" s="42"/>
    </row>
    <row r="564" spans="1:14">
      <c r="A564" s="36">
        <v>555</v>
      </c>
      <c r="B564" s="37" t="s">
        <v>1331</v>
      </c>
      <c r="C564" s="38">
        <v>487049163</v>
      </c>
      <c r="D564" s="36">
        <v>487</v>
      </c>
      <c r="E564" s="33">
        <v>49</v>
      </c>
      <c r="F564" s="33">
        <v>163</v>
      </c>
      <c r="G564" s="33">
        <v>2</v>
      </c>
      <c r="H564" s="39">
        <v>1.093</v>
      </c>
      <c r="I564" s="36">
        <v>9</v>
      </c>
      <c r="J564" s="40"/>
      <c r="K564" s="41">
        <v>11499</v>
      </c>
      <c r="L564" s="41"/>
      <c r="M564" s="41"/>
      <c r="N564" s="42"/>
    </row>
    <row r="565" spans="1:14">
      <c r="A565" s="36">
        <v>556</v>
      </c>
      <c r="B565" s="37" t="s">
        <v>1332</v>
      </c>
      <c r="C565" s="38">
        <v>487049165</v>
      </c>
      <c r="D565" s="36">
        <v>487</v>
      </c>
      <c r="E565" s="33">
        <v>49</v>
      </c>
      <c r="F565" s="33">
        <v>165</v>
      </c>
      <c r="G565" s="33">
        <v>2</v>
      </c>
      <c r="H565" s="39">
        <v>1.093</v>
      </c>
      <c r="I565" s="36">
        <v>8</v>
      </c>
      <c r="J565" s="40"/>
      <c r="K565" s="41">
        <v>11417</v>
      </c>
      <c r="L565" s="41"/>
      <c r="M565" s="41"/>
      <c r="N565" s="42"/>
    </row>
    <row r="566" spans="1:14">
      <c r="A566" s="36">
        <v>557</v>
      </c>
      <c r="B566" s="37" t="s">
        <v>1333</v>
      </c>
      <c r="C566" s="38">
        <v>487049176</v>
      </c>
      <c r="D566" s="36">
        <v>487</v>
      </c>
      <c r="E566" s="33">
        <v>49</v>
      </c>
      <c r="F566" s="33">
        <v>176</v>
      </c>
      <c r="G566" s="33">
        <v>2</v>
      </c>
      <c r="H566" s="39">
        <v>1.093</v>
      </c>
      <c r="I566" s="36">
        <v>9</v>
      </c>
      <c r="J566" s="40"/>
      <c r="K566" s="41">
        <v>11503</v>
      </c>
      <c r="L566" s="41"/>
      <c r="M566" s="41"/>
      <c r="N566" s="42"/>
    </row>
    <row r="567" spans="1:14">
      <c r="A567" s="36">
        <v>558</v>
      </c>
      <c r="B567" s="37" t="s">
        <v>1334</v>
      </c>
      <c r="C567" s="38">
        <v>487049181</v>
      </c>
      <c r="D567" s="36">
        <v>487</v>
      </c>
      <c r="E567" s="33">
        <v>49</v>
      </c>
      <c r="F567" s="33">
        <v>181</v>
      </c>
      <c r="G567" s="33">
        <v>2</v>
      </c>
      <c r="H567" s="39">
        <v>1.093</v>
      </c>
      <c r="I567" s="36">
        <v>1</v>
      </c>
      <c r="J567" s="40"/>
      <c r="K567" s="41">
        <v>10336</v>
      </c>
      <c r="L567" s="41"/>
      <c r="M567" s="41"/>
      <c r="N567" s="42"/>
    </row>
    <row r="568" spans="1:14">
      <c r="A568" s="36">
        <v>559</v>
      </c>
      <c r="B568" s="37" t="s">
        <v>1335</v>
      </c>
      <c r="C568" s="38">
        <v>487049244</v>
      </c>
      <c r="D568" s="36">
        <v>487</v>
      </c>
      <c r="E568" s="33">
        <v>49</v>
      </c>
      <c r="F568" s="33">
        <v>244</v>
      </c>
      <c r="G568" s="33">
        <v>2</v>
      </c>
      <c r="H568" s="39">
        <v>1.093</v>
      </c>
      <c r="I568" s="36">
        <v>4</v>
      </c>
      <c r="J568" s="40"/>
      <c r="K568" s="41">
        <v>10116</v>
      </c>
      <c r="L568" s="41"/>
      <c r="M568" s="41"/>
      <c r="N568" s="42"/>
    </row>
    <row r="569" spans="1:14">
      <c r="A569" s="36">
        <v>560</v>
      </c>
      <c r="B569" s="37" t="s">
        <v>1336</v>
      </c>
      <c r="C569" s="38">
        <v>487049248</v>
      </c>
      <c r="D569" s="36">
        <v>487</v>
      </c>
      <c r="E569" s="33">
        <v>49</v>
      </c>
      <c r="F569" s="33">
        <v>248</v>
      </c>
      <c r="G569" s="33">
        <v>2</v>
      </c>
      <c r="H569" s="39">
        <v>1.093</v>
      </c>
      <c r="I569" s="36">
        <v>7</v>
      </c>
      <c r="J569" s="40"/>
      <c r="K569" s="41">
        <v>11317</v>
      </c>
      <c r="L569" s="41"/>
      <c r="M569" s="41"/>
      <c r="N569" s="42"/>
    </row>
    <row r="570" spans="1:14">
      <c r="A570" s="36">
        <v>561</v>
      </c>
      <c r="B570" s="37" t="s">
        <v>1337</v>
      </c>
      <c r="C570" s="38">
        <v>487049262</v>
      </c>
      <c r="D570" s="36">
        <v>487</v>
      </c>
      <c r="E570" s="33">
        <v>49</v>
      </c>
      <c r="F570" s="33">
        <v>262</v>
      </c>
      <c r="G570" s="33">
        <v>2</v>
      </c>
      <c r="H570" s="39">
        <v>1.093</v>
      </c>
      <c r="I570" s="36">
        <v>5</v>
      </c>
      <c r="J570" s="40"/>
      <c r="K570" s="41">
        <v>10464</v>
      </c>
      <c r="L570" s="41"/>
      <c r="M570" s="41"/>
      <c r="N570" s="42"/>
    </row>
    <row r="571" spans="1:14">
      <c r="A571" s="36">
        <v>562</v>
      </c>
      <c r="B571" s="37" t="s">
        <v>1338</v>
      </c>
      <c r="C571" s="38">
        <v>487049274</v>
      </c>
      <c r="D571" s="36">
        <v>487</v>
      </c>
      <c r="E571" s="33">
        <v>49</v>
      </c>
      <c r="F571" s="33">
        <v>274</v>
      </c>
      <c r="G571" s="33">
        <v>2</v>
      </c>
      <c r="H571" s="39">
        <v>1.093</v>
      </c>
      <c r="I571" s="36">
        <v>9</v>
      </c>
      <c r="J571" s="40"/>
      <c r="K571" s="41">
        <v>11627</v>
      </c>
      <c r="L571" s="41"/>
      <c r="M571" s="41"/>
      <c r="N571" s="42"/>
    </row>
    <row r="572" spans="1:14">
      <c r="A572" s="36">
        <v>563</v>
      </c>
      <c r="B572" s="37" t="s">
        <v>1339</v>
      </c>
      <c r="C572" s="38">
        <v>487049284</v>
      </c>
      <c r="D572" s="36">
        <v>487</v>
      </c>
      <c r="E572" s="33">
        <v>49</v>
      </c>
      <c r="F572" s="33">
        <v>284</v>
      </c>
      <c r="G572" s="33">
        <v>2</v>
      </c>
      <c r="H572" s="39">
        <v>1.093</v>
      </c>
      <c r="I572" s="36">
        <v>1</v>
      </c>
      <c r="J572" s="40"/>
      <c r="K572" s="41">
        <v>10336</v>
      </c>
      <c r="L572" s="41"/>
      <c r="M572" s="41"/>
      <c r="N572" s="42"/>
    </row>
    <row r="573" spans="1:14">
      <c r="A573" s="36">
        <v>564</v>
      </c>
      <c r="B573" s="37" t="s">
        <v>1340</v>
      </c>
      <c r="C573" s="38">
        <v>487049308</v>
      </c>
      <c r="D573" s="36">
        <v>487</v>
      </c>
      <c r="E573" s="33">
        <v>49</v>
      </c>
      <c r="F573" s="33">
        <v>308</v>
      </c>
      <c r="G573" s="33">
        <v>2</v>
      </c>
      <c r="H573" s="39">
        <v>1.093</v>
      </c>
      <c r="I573" s="36">
        <v>10</v>
      </c>
      <c r="J573" s="40"/>
      <c r="K573" s="41">
        <v>12580</v>
      </c>
      <c r="L573" s="41"/>
      <c r="M573" s="41"/>
      <c r="N573" s="42"/>
    </row>
    <row r="574" spans="1:14">
      <c r="A574" s="36">
        <v>565</v>
      </c>
      <c r="B574" s="37" t="s">
        <v>1341</v>
      </c>
      <c r="C574" s="38">
        <v>487049314</v>
      </c>
      <c r="D574" s="36">
        <v>487</v>
      </c>
      <c r="E574" s="33">
        <v>49</v>
      </c>
      <c r="F574" s="33">
        <v>314</v>
      </c>
      <c r="G574" s="33">
        <v>2</v>
      </c>
      <c r="H574" s="39">
        <v>1.093</v>
      </c>
      <c r="I574" s="36">
        <v>5</v>
      </c>
      <c r="J574" s="40"/>
      <c r="K574" s="41">
        <v>10081</v>
      </c>
      <c r="L574" s="41"/>
      <c r="M574" s="41"/>
      <c r="N574" s="42"/>
    </row>
    <row r="575" spans="1:14">
      <c r="A575" s="36">
        <v>566</v>
      </c>
      <c r="B575" s="37" t="s">
        <v>1342</v>
      </c>
      <c r="C575" s="38">
        <v>487274031</v>
      </c>
      <c r="D575" s="36">
        <v>487</v>
      </c>
      <c r="E575" s="33">
        <v>274</v>
      </c>
      <c r="F575" s="33">
        <v>31</v>
      </c>
      <c r="G575" s="33">
        <v>2</v>
      </c>
      <c r="H575" s="39">
        <v>1.032</v>
      </c>
      <c r="I575" s="36">
        <v>1</v>
      </c>
      <c r="J575" s="40"/>
      <c r="K575" s="41">
        <v>8367</v>
      </c>
      <c r="L575" s="41"/>
      <c r="M575" s="41"/>
      <c r="N575" s="42"/>
    </row>
    <row r="576" spans="1:14">
      <c r="A576" s="36">
        <v>567</v>
      </c>
      <c r="B576" s="37" t="s">
        <v>1343</v>
      </c>
      <c r="C576" s="38">
        <v>487274035</v>
      </c>
      <c r="D576" s="36">
        <v>487</v>
      </c>
      <c r="E576" s="33">
        <v>274</v>
      </c>
      <c r="F576" s="33">
        <v>35</v>
      </c>
      <c r="G576" s="33">
        <v>2</v>
      </c>
      <c r="H576" s="39">
        <v>1.032</v>
      </c>
      <c r="I576" s="36">
        <v>8</v>
      </c>
      <c r="J576" s="40"/>
      <c r="K576" s="41">
        <v>10027</v>
      </c>
      <c r="L576" s="41"/>
      <c r="M576" s="41"/>
      <c r="N576" s="42"/>
    </row>
    <row r="577" spans="1:14">
      <c r="A577" s="36">
        <v>568</v>
      </c>
      <c r="B577" s="37" t="s">
        <v>1344</v>
      </c>
      <c r="C577" s="38">
        <v>487274044</v>
      </c>
      <c r="D577" s="36">
        <v>487</v>
      </c>
      <c r="E577" s="33">
        <v>274</v>
      </c>
      <c r="F577" s="33">
        <v>44</v>
      </c>
      <c r="G577" s="33">
        <v>2</v>
      </c>
      <c r="H577" s="39">
        <v>1.032</v>
      </c>
      <c r="I577" s="36">
        <v>8</v>
      </c>
      <c r="J577" s="40"/>
      <c r="K577" s="41">
        <v>9607</v>
      </c>
      <c r="L577" s="41"/>
      <c r="M577" s="41"/>
      <c r="N577" s="42"/>
    </row>
    <row r="578" spans="1:14">
      <c r="A578" s="36">
        <v>569</v>
      </c>
      <c r="B578" s="37" t="s">
        <v>1345</v>
      </c>
      <c r="C578" s="38">
        <v>487274046</v>
      </c>
      <c r="D578" s="36">
        <v>487</v>
      </c>
      <c r="E578" s="33">
        <v>274</v>
      </c>
      <c r="F578" s="33">
        <v>46</v>
      </c>
      <c r="G578" s="33">
        <v>2</v>
      </c>
      <c r="H578" s="39">
        <v>1.032</v>
      </c>
      <c r="I578" s="36">
        <v>10</v>
      </c>
      <c r="J578" s="40"/>
      <c r="K578" s="41">
        <v>12733</v>
      </c>
      <c r="L578" s="41"/>
      <c r="M578" s="41"/>
      <c r="N578" s="42"/>
    </row>
    <row r="579" spans="1:14">
      <c r="A579" s="36">
        <v>570</v>
      </c>
      <c r="B579" s="37" t="s">
        <v>1346</v>
      </c>
      <c r="C579" s="38">
        <v>487274048</v>
      </c>
      <c r="D579" s="36">
        <v>487</v>
      </c>
      <c r="E579" s="33">
        <v>274</v>
      </c>
      <c r="F579" s="33">
        <v>48</v>
      </c>
      <c r="G579" s="33">
        <v>2</v>
      </c>
      <c r="H579" s="39">
        <v>1.032</v>
      </c>
      <c r="I579" s="36">
        <v>1</v>
      </c>
      <c r="J579" s="40"/>
      <c r="K579" s="41">
        <v>8476</v>
      </c>
      <c r="L579" s="41"/>
      <c r="M579" s="41"/>
      <c r="N579" s="42"/>
    </row>
    <row r="580" spans="1:14">
      <c r="A580" s="36">
        <v>571</v>
      </c>
      <c r="B580" s="37" t="s">
        <v>1347</v>
      </c>
      <c r="C580" s="38">
        <v>487274049</v>
      </c>
      <c r="D580" s="36">
        <v>487</v>
      </c>
      <c r="E580" s="33">
        <v>274</v>
      </c>
      <c r="F580" s="33">
        <v>49</v>
      </c>
      <c r="G580" s="33">
        <v>2</v>
      </c>
      <c r="H580" s="39">
        <v>1.032</v>
      </c>
      <c r="I580" s="36">
        <v>10</v>
      </c>
      <c r="J580" s="40"/>
      <c r="K580" s="41">
        <v>11334</v>
      </c>
      <c r="L580" s="41"/>
      <c r="M580" s="41"/>
      <c r="N580" s="42"/>
    </row>
    <row r="581" spans="1:14">
      <c r="A581" s="36">
        <v>572</v>
      </c>
      <c r="B581" s="37" t="s">
        <v>1348</v>
      </c>
      <c r="C581" s="38">
        <v>487274057</v>
      </c>
      <c r="D581" s="36">
        <v>487</v>
      </c>
      <c r="E581" s="33">
        <v>274</v>
      </c>
      <c r="F581" s="33">
        <v>57</v>
      </c>
      <c r="G581" s="33">
        <v>2</v>
      </c>
      <c r="H581" s="39">
        <v>1.032</v>
      </c>
      <c r="I581" s="36">
        <v>10</v>
      </c>
      <c r="J581" s="40"/>
      <c r="K581" s="41">
        <v>11313</v>
      </c>
      <c r="L581" s="41"/>
      <c r="M581" s="41"/>
      <c r="N581" s="42"/>
    </row>
    <row r="582" spans="1:14">
      <c r="A582" s="36">
        <v>573</v>
      </c>
      <c r="B582" s="37" t="s">
        <v>1349</v>
      </c>
      <c r="C582" s="38">
        <v>487274093</v>
      </c>
      <c r="D582" s="36">
        <v>487</v>
      </c>
      <c r="E582" s="33">
        <v>274</v>
      </c>
      <c r="F582" s="33">
        <v>93</v>
      </c>
      <c r="G582" s="33">
        <v>2</v>
      </c>
      <c r="H582" s="39">
        <v>1.032</v>
      </c>
      <c r="I582" s="36">
        <v>10</v>
      </c>
      <c r="J582" s="40"/>
      <c r="K582" s="41">
        <v>10974</v>
      </c>
      <c r="L582" s="41"/>
      <c r="M582" s="41"/>
      <c r="N582" s="42"/>
    </row>
    <row r="583" spans="1:14">
      <c r="A583" s="36">
        <v>574</v>
      </c>
      <c r="B583" s="37" t="s">
        <v>1350</v>
      </c>
      <c r="C583" s="38">
        <v>487274128</v>
      </c>
      <c r="D583" s="36">
        <v>487</v>
      </c>
      <c r="E583" s="33">
        <v>274</v>
      </c>
      <c r="F583" s="33">
        <v>128</v>
      </c>
      <c r="G583" s="33">
        <v>2</v>
      </c>
      <c r="H583" s="39">
        <v>1.032</v>
      </c>
      <c r="I583" s="36">
        <v>1</v>
      </c>
      <c r="J583" s="40"/>
      <c r="K583" s="41">
        <v>8346</v>
      </c>
      <c r="L583" s="41"/>
      <c r="M583" s="41"/>
      <c r="N583" s="42"/>
    </row>
    <row r="584" spans="1:14">
      <c r="A584" s="36">
        <v>575</v>
      </c>
      <c r="B584" s="37" t="s">
        <v>1351</v>
      </c>
      <c r="C584" s="38">
        <v>487274149</v>
      </c>
      <c r="D584" s="36">
        <v>487</v>
      </c>
      <c r="E584" s="33">
        <v>274</v>
      </c>
      <c r="F584" s="33">
        <v>149</v>
      </c>
      <c r="G584" s="33">
        <v>2</v>
      </c>
      <c r="H584" s="39">
        <v>1.032</v>
      </c>
      <c r="I584" s="36">
        <v>1</v>
      </c>
      <c r="J584" s="40"/>
      <c r="K584" s="41">
        <v>8476</v>
      </c>
      <c r="L584" s="41"/>
      <c r="M584" s="41"/>
      <c r="N584" s="42"/>
    </row>
    <row r="585" spans="1:14">
      <c r="A585" s="36">
        <v>576</v>
      </c>
      <c r="B585" s="37" t="s">
        <v>1352</v>
      </c>
      <c r="C585" s="38">
        <v>487274163</v>
      </c>
      <c r="D585" s="36">
        <v>487</v>
      </c>
      <c r="E585" s="33">
        <v>274</v>
      </c>
      <c r="F585" s="33">
        <v>163</v>
      </c>
      <c r="G585" s="33">
        <v>2</v>
      </c>
      <c r="H585" s="39">
        <v>1.032</v>
      </c>
      <c r="I585" s="36">
        <v>10</v>
      </c>
      <c r="J585" s="40"/>
      <c r="K585" s="41">
        <v>12126</v>
      </c>
      <c r="L585" s="41"/>
      <c r="M585" s="41"/>
      <c r="N585" s="42"/>
    </row>
    <row r="586" spans="1:14">
      <c r="A586" s="36">
        <v>577</v>
      </c>
      <c r="B586" s="37" t="s">
        <v>1353</v>
      </c>
      <c r="C586" s="38">
        <v>487274165</v>
      </c>
      <c r="D586" s="36">
        <v>487</v>
      </c>
      <c r="E586" s="33">
        <v>274</v>
      </c>
      <c r="F586" s="33">
        <v>165</v>
      </c>
      <c r="G586" s="33">
        <v>2</v>
      </c>
      <c r="H586" s="39">
        <v>1.032</v>
      </c>
      <c r="I586" s="36">
        <v>10</v>
      </c>
      <c r="J586" s="40"/>
      <c r="K586" s="41">
        <v>10816</v>
      </c>
      <c r="L586" s="41"/>
      <c r="M586" s="41"/>
      <c r="N586" s="42"/>
    </row>
    <row r="587" spans="1:14">
      <c r="A587" s="36">
        <v>578</v>
      </c>
      <c r="B587" s="37" t="s">
        <v>1354</v>
      </c>
      <c r="C587" s="38">
        <v>487274176</v>
      </c>
      <c r="D587" s="36">
        <v>487</v>
      </c>
      <c r="E587" s="33">
        <v>274</v>
      </c>
      <c r="F587" s="33">
        <v>176</v>
      </c>
      <c r="G587" s="33">
        <v>2</v>
      </c>
      <c r="H587" s="39">
        <v>1.032</v>
      </c>
      <c r="I587" s="36">
        <v>10</v>
      </c>
      <c r="J587" s="40"/>
      <c r="K587" s="41">
        <v>11085</v>
      </c>
      <c r="L587" s="41"/>
      <c r="M587" s="41"/>
      <c r="N587" s="42"/>
    </row>
    <row r="588" spans="1:14">
      <c r="A588" s="36">
        <v>579</v>
      </c>
      <c r="B588" s="37" t="s">
        <v>1355</v>
      </c>
      <c r="C588" s="38">
        <v>487274207</v>
      </c>
      <c r="D588" s="36">
        <v>487</v>
      </c>
      <c r="E588" s="33">
        <v>274</v>
      </c>
      <c r="F588" s="33">
        <v>207</v>
      </c>
      <c r="G588" s="33">
        <v>2</v>
      </c>
      <c r="H588" s="39">
        <v>1.032</v>
      </c>
      <c r="I588" s="36">
        <v>10</v>
      </c>
      <c r="J588" s="40"/>
      <c r="K588" s="41">
        <v>12733</v>
      </c>
      <c r="L588" s="41"/>
      <c r="M588" s="41"/>
      <c r="N588" s="42"/>
    </row>
    <row r="589" spans="1:14">
      <c r="A589" s="36">
        <v>580</v>
      </c>
      <c r="B589" s="37" t="s">
        <v>1356</v>
      </c>
      <c r="C589" s="38">
        <v>487274229</v>
      </c>
      <c r="D589" s="36">
        <v>487</v>
      </c>
      <c r="E589" s="33">
        <v>274</v>
      </c>
      <c r="F589" s="33">
        <v>229</v>
      </c>
      <c r="G589" s="33">
        <v>2</v>
      </c>
      <c r="H589" s="39">
        <v>1.032</v>
      </c>
      <c r="I589" s="36">
        <v>1</v>
      </c>
      <c r="J589" s="40"/>
      <c r="K589" s="41">
        <v>8476</v>
      </c>
      <c r="L589" s="41"/>
      <c r="M589" s="41"/>
      <c r="N589" s="42"/>
    </row>
    <row r="590" spans="1:14">
      <c r="A590" s="36">
        <v>581</v>
      </c>
      <c r="B590" s="37" t="s">
        <v>1357</v>
      </c>
      <c r="C590" s="38">
        <v>487274244</v>
      </c>
      <c r="D590" s="36">
        <v>487</v>
      </c>
      <c r="E590" s="33">
        <v>274</v>
      </c>
      <c r="F590" s="33">
        <v>244</v>
      </c>
      <c r="G590" s="33">
        <v>2</v>
      </c>
      <c r="H590" s="39">
        <v>1.032</v>
      </c>
      <c r="I590" s="36">
        <v>7</v>
      </c>
      <c r="J590" s="40"/>
      <c r="K590" s="41">
        <v>9595</v>
      </c>
      <c r="L590" s="41"/>
      <c r="M590" s="41"/>
      <c r="N590" s="42"/>
    </row>
    <row r="591" spans="1:14">
      <c r="A591" s="36">
        <v>582</v>
      </c>
      <c r="B591" s="37" t="s">
        <v>1358</v>
      </c>
      <c r="C591" s="38">
        <v>487274248</v>
      </c>
      <c r="D591" s="36">
        <v>487</v>
      </c>
      <c r="E591" s="33">
        <v>274</v>
      </c>
      <c r="F591" s="33">
        <v>248</v>
      </c>
      <c r="G591" s="33">
        <v>2</v>
      </c>
      <c r="H591" s="39">
        <v>1.032</v>
      </c>
      <c r="I591" s="36">
        <v>1</v>
      </c>
      <c r="J591" s="40"/>
      <c r="K591" s="41">
        <v>8796</v>
      </c>
      <c r="L591" s="41"/>
      <c r="M591" s="41"/>
      <c r="N591" s="42"/>
    </row>
    <row r="592" spans="1:14">
      <c r="A592" s="36">
        <v>583</v>
      </c>
      <c r="B592" s="37" t="s">
        <v>1359</v>
      </c>
      <c r="C592" s="38">
        <v>487274262</v>
      </c>
      <c r="D592" s="36">
        <v>487</v>
      </c>
      <c r="E592" s="33">
        <v>274</v>
      </c>
      <c r="F592" s="33">
        <v>262</v>
      </c>
      <c r="G592" s="33">
        <v>2</v>
      </c>
      <c r="H592" s="39">
        <v>1.032</v>
      </c>
      <c r="I592" s="36">
        <v>10</v>
      </c>
      <c r="J592" s="40"/>
      <c r="K592" s="41">
        <v>11437</v>
      </c>
      <c r="L592" s="41"/>
      <c r="M592" s="41"/>
      <c r="N592" s="42"/>
    </row>
    <row r="593" spans="1:14">
      <c r="A593" s="36">
        <v>584</v>
      </c>
      <c r="B593" s="37" t="s">
        <v>1360</v>
      </c>
      <c r="C593" s="38">
        <v>487274274</v>
      </c>
      <c r="D593" s="36">
        <v>487</v>
      </c>
      <c r="E593" s="33">
        <v>274</v>
      </c>
      <c r="F593" s="33">
        <v>274</v>
      </c>
      <c r="G593" s="33">
        <v>2</v>
      </c>
      <c r="H593" s="39">
        <v>1.032</v>
      </c>
      <c r="I593" s="36">
        <v>10</v>
      </c>
      <c r="J593" s="40"/>
      <c r="K593" s="41">
        <v>11370</v>
      </c>
      <c r="L593" s="41"/>
      <c r="M593" s="41"/>
      <c r="N593" s="42"/>
    </row>
    <row r="594" spans="1:14">
      <c r="A594" s="36">
        <v>585</v>
      </c>
      <c r="B594" s="37" t="s">
        <v>1361</v>
      </c>
      <c r="C594" s="38">
        <v>487274285</v>
      </c>
      <c r="D594" s="36">
        <v>487</v>
      </c>
      <c r="E594" s="33">
        <v>274</v>
      </c>
      <c r="F594" s="33">
        <v>285</v>
      </c>
      <c r="G594" s="33">
        <v>2</v>
      </c>
      <c r="H594" s="39">
        <v>1.032</v>
      </c>
      <c r="I594" s="36">
        <v>1</v>
      </c>
      <c r="J594" s="40"/>
      <c r="K594" s="41">
        <v>8476</v>
      </c>
      <c r="L594" s="41"/>
      <c r="M594" s="41"/>
      <c r="N594" s="42"/>
    </row>
    <row r="595" spans="1:14">
      <c r="A595" s="36">
        <v>586</v>
      </c>
      <c r="B595" s="37" t="s">
        <v>1362</v>
      </c>
      <c r="C595" s="38">
        <v>487274308</v>
      </c>
      <c r="D595" s="36">
        <v>487</v>
      </c>
      <c r="E595" s="33">
        <v>274</v>
      </c>
      <c r="F595" s="33">
        <v>308</v>
      </c>
      <c r="G595" s="33">
        <v>2</v>
      </c>
      <c r="H595" s="39">
        <v>1.032</v>
      </c>
      <c r="I595" s="36">
        <v>10</v>
      </c>
      <c r="J595" s="40"/>
      <c r="K595" s="41">
        <v>11982</v>
      </c>
      <c r="L595" s="41"/>
      <c r="M595" s="41"/>
      <c r="N595" s="42"/>
    </row>
    <row r="596" spans="1:14">
      <c r="A596" s="36">
        <v>587</v>
      </c>
      <c r="B596" s="37" t="s">
        <v>1363</v>
      </c>
      <c r="C596" s="38">
        <v>487274314</v>
      </c>
      <c r="D596" s="36">
        <v>487</v>
      </c>
      <c r="E596" s="33">
        <v>274</v>
      </c>
      <c r="F596" s="33">
        <v>314</v>
      </c>
      <c r="G596" s="33">
        <v>2</v>
      </c>
      <c r="H596" s="39">
        <v>1.032</v>
      </c>
      <c r="I596" s="36">
        <v>10</v>
      </c>
      <c r="J596" s="40"/>
      <c r="K596" s="41">
        <v>10605</v>
      </c>
      <c r="L596" s="41"/>
      <c r="M596" s="41"/>
      <c r="N596" s="42"/>
    </row>
    <row r="597" spans="1:14">
      <c r="A597" s="36">
        <v>588</v>
      </c>
      <c r="B597" s="37" t="s">
        <v>1364</v>
      </c>
      <c r="C597" s="38">
        <v>487274347</v>
      </c>
      <c r="D597" s="36">
        <v>487</v>
      </c>
      <c r="E597" s="33">
        <v>274</v>
      </c>
      <c r="F597" s="33">
        <v>347</v>
      </c>
      <c r="G597" s="33">
        <v>2</v>
      </c>
      <c r="H597" s="39">
        <v>1.032</v>
      </c>
      <c r="I597" s="36">
        <v>10</v>
      </c>
      <c r="J597" s="40"/>
      <c r="K597" s="41">
        <v>12177</v>
      </c>
      <c r="L597" s="41"/>
      <c r="M597" s="41"/>
      <c r="N597" s="42"/>
    </row>
    <row r="598" spans="1:14">
      <c r="A598" s="36">
        <v>589</v>
      </c>
      <c r="B598" s="37" t="s">
        <v>1365</v>
      </c>
      <c r="C598" s="38">
        <v>488219001</v>
      </c>
      <c r="D598" s="36">
        <v>488</v>
      </c>
      <c r="E598" s="33">
        <v>219</v>
      </c>
      <c r="F598" s="33">
        <v>1</v>
      </c>
      <c r="G598" s="33">
        <v>1</v>
      </c>
      <c r="H598" s="39">
        <v>1.0489999999999999</v>
      </c>
      <c r="I598" s="36">
        <v>2</v>
      </c>
      <c r="J598" s="40"/>
      <c r="K598" s="41">
        <v>9179</v>
      </c>
      <c r="L598" s="41"/>
      <c r="M598" s="41"/>
      <c r="N598" s="42"/>
    </row>
    <row r="599" spans="1:14">
      <c r="A599" s="36">
        <v>590</v>
      </c>
      <c r="B599" s="37" t="s">
        <v>1366</v>
      </c>
      <c r="C599" s="38">
        <v>488219035</v>
      </c>
      <c r="D599" s="36">
        <v>488</v>
      </c>
      <c r="E599" s="33">
        <v>219</v>
      </c>
      <c r="F599" s="33">
        <v>35</v>
      </c>
      <c r="G599" s="33">
        <v>1</v>
      </c>
      <c r="H599" s="39">
        <v>1.0489999999999999</v>
      </c>
      <c r="I599" s="36">
        <v>10</v>
      </c>
      <c r="J599" s="40"/>
      <c r="K599" s="41">
        <v>14302</v>
      </c>
      <c r="L599" s="41"/>
      <c r="M599" s="41"/>
      <c r="N599" s="42"/>
    </row>
    <row r="600" spans="1:14">
      <c r="A600" s="36">
        <v>591</v>
      </c>
      <c r="B600" s="37" t="s">
        <v>1367</v>
      </c>
      <c r="C600" s="38">
        <v>488219040</v>
      </c>
      <c r="D600" s="36">
        <v>488</v>
      </c>
      <c r="E600" s="33">
        <v>219</v>
      </c>
      <c r="F600" s="33">
        <v>40</v>
      </c>
      <c r="G600" s="33">
        <v>1</v>
      </c>
      <c r="H600" s="39">
        <v>1.0489999999999999</v>
      </c>
      <c r="I600" s="36">
        <v>6</v>
      </c>
      <c r="J600" s="40"/>
      <c r="K600" s="41">
        <v>10219</v>
      </c>
      <c r="L600" s="41"/>
      <c r="M600" s="41"/>
      <c r="N600" s="42"/>
    </row>
    <row r="601" spans="1:14">
      <c r="A601" s="36">
        <v>592</v>
      </c>
      <c r="B601" s="37" t="s">
        <v>1368</v>
      </c>
      <c r="C601" s="38">
        <v>488219044</v>
      </c>
      <c r="D601" s="36">
        <v>488</v>
      </c>
      <c r="E601" s="33">
        <v>219</v>
      </c>
      <c r="F601" s="33">
        <v>44</v>
      </c>
      <c r="G601" s="33">
        <v>1</v>
      </c>
      <c r="H601" s="39">
        <v>1.0489999999999999</v>
      </c>
      <c r="I601" s="36">
        <v>5</v>
      </c>
      <c r="J601" s="40"/>
      <c r="K601" s="41">
        <v>10553</v>
      </c>
      <c r="L601" s="41"/>
      <c r="M601" s="41"/>
      <c r="N601" s="42"/>
    </row>
    <row r="602" spans="1:14">
      <c r="A602" s="36">
        <v>593</v>
      </c>
      <c r="B602" s="37" t="s">
        <v>1369</v>
      </c>
      <c r="C602" s="38">
        <v>488219050</v>
      </c>
      <c r="D602" s="36">
        <v>488</v>
      </c>
      <c r="E602" s="33">
        <v>219</v>
      </c>
      <c r="F602" s="33">
        <v>50</v>
      </c>
      <c r="G602" s="33">
        <v>1</v>
      </c>
      <c r="H602" s="39">
        <v>1.0489999999999999</v>
      </c>
      <c r="I602" s="36">
        <v>1</v>
      </c>
      <c r="J602" s="40"/>
      <c r="K602" s="41">
        <v>9981</v>
      </c>
      <c r="L602" s="41"/>
      <c r="M602" s="41"/>
      <c r="N602" s="42"/>
    </row>
    <row r="603" spans="1:14">
      <c r="A603" s="36">
        <v>594</v>
      </c>
      <c r="B603" s="37" t="s">
        <v>1370</v>
      </c>
      <c r="C603" s="38">
        <v>488219065</v>
      </c>
      <c r="D603" s="36">
        <v>488</v>
      </c>
      <c r="E603" s="33">
        <v>219</v>
      </c>
      <c r="F603" s="33">
        <v>65</v>
      </c>
      <c r="G603" s="33">
        <v>1</v>
      </c>
      <c r="H603" s="39">
        <v>1.0489999999999999</v>
      </c>
      <c r="I603" s="36">
        <v>1</v>
      </c>
      <c r="J603" s="40"/>
      <c r="K603" s="41">
        <v>9981</v>
      </c>
      <c r="L603" s="41"/>
      <c r="M603" s="41"/>
      <c r="N603" s="42"/>
    </row>
    <row r="604" spans="1:14">
      <c r="A604" s="36">
        <v>595</v>
      </c>
      <c r="B604" s="37" t="s">
        <v>1371</v>
      </c>
      <c r="C604" s="38">
        <v>488219082</v>
      </c>
      <c r="D604" s="36">
        <v>488</v>
      </c>
      <c r="E604" s="33">
        <v>219</v>
      </c>
      <c r="F604" s="33">
        <v>82</v>
      </c>
      <c r="G604" s="33">
        <v>1</v>
      </c>
      <c r="H604" s="39">
        <v>1.0489999999999999</v>
      </c>
      <c r="I604" s="36">
        <v>1</v>
      </c>
      <c r="J604" s="40"/>
      <c r="K604" s="41">
        <v>9634</v>
      </c>
      <c r="L604" s="41"/>
      <c r="M604" s="41"/>
      <c r="N604" s="42"/>
    </row>
    <row r="605" spans="1:14">
      <c r="A605" s="36">
        <v>596</v>
      </c>
      <c r="B605" s="37" t="s">
        <v>1372</v>
      </c>
      <c r="C605" s="38">
        <v>488219083</v>
      </c>
      <c r="D605" s="36">
        <v>488</v>
      </c>
      <c r="E605" s="33">
        <v>219</v>
      </c>
      <c r="F605" s="33">
        <v>83</v>
      </c>
      <c r="G605" s="33">
        <v>1</v>
      </c>
      <c r="H605" s="39">
        <v>1.0489999999999999</v>
      </c>
      <c r="I605" s="36">
        <v>1</v>
      </c>
      <c r="J605" s="40"/>
      <c r="K605" s="41">
        <v>8583</v>
      </c>
      <c r="L605" s="41"/>
      <c r="M605" s="41"/>
      <c r="N605" s="42"/>
    </row>
    <row r="606" spans="1:14">
      <c r="A606" s="36">
        <v>597</v>
      </c>
      <c r="B606" s="37" t="s">
        <v>1373</v>
      </c>
      <c r="C606" s="38">
        <v>488219122</v>
      </c>
      <c r="D606" s="36">
        <v>488</v>
      </c>
      <c r="E606" s="33">
        <v>219</v>
      </c>
      <c r="F606" s="33">
        <v>122</v>
      </c>
      <c r="G606" s="33">
        <v>1</v>
      </c>
      <c r="H606" s="39">
        <v>1.0489999999999999</v>
      </c>
      <c r="I606" s="36">
        <v>1</v>
      </c>
      <c r="J606" s="40"/>
      <c r="K606" s="41">
        <v>9044</v>
      </c>
      <c r="L606" s="41"/>
      <c r="M606" s="41"/>
      <c r="N606" s="42"/>
    </row>
    <row r="607" spans="1:14">
      <c r="A607" s="36">
        <v>598</v>
      </c>
      <c r="B607" s="37" t="s">
        <v>1374</v>
      </c>
      <c r="C607" s="38">
        <v>488219131</v>
      </c>
      <c r="D607" s="36">
        <v>488</v>
      </c>
      <c r="E607" s="33">
        <v>219</v>
      </c>
      <c r="F607" s="33">
        <v>131</v>
      </c>
      <c r="G607" s="33">
        <v>1</v>
      </c>
      <c r="H607" s="39">
        <v>1.0489999999999999</v>
      </c>
      <c r="I607" s="36">
        <v>1</v>
      </c>
      <c r="J607" s="40"/>
      <c r="K607" s="41">
        <v>9208</v>
      </c>
      <c r="L607" s="41"/>
      <c r="M607" s="41"/>
      <c r="N607" s="42"/>
    </row>
    <row r="608" spans="1:14">
      <c r="A608" s="36">
        <v>599</v>
      </c>
      <c r="B608" s="37" t="s">
        <v>1375</v>
      </c>
      <c r="C608" s="38">
        <v>488219133</v>
      </c>
      <c r="D608" s="36">
        <v>488</v>
      </c>
      <c r="E608" s="33">
        <v>219</v>
      </c>
      <c r="F608" s="33">
        <v>133</v>
      </c>
      <c r="G608" s="33">
        <v>1</v>
      </c>
      <c r="H608" s="39">
        <v>1.0489999999999999</v>
      </c>
      <c r="I608" s="36">
        <v>1</v>
      </c>
      <c r="J608" s="40"/>
      <c r="K608" s="41">
        <v>9667</v>
      </c>
      <c r="L608" s="41"/>
      <c r="M608" s="41"/>
      <c r="N608" s="42"/>
    </row>
    <row r="609" spans="1:14">
      <c r="A609" s="36">
        <v>600</v>
      </c>
      <c r="B609" s="37" t="s">
        <v>1376</v>
      </c>
      <c r="C609" s="38">
        <v>488219142</v>
      </c>
      <c r="D609" s="36">
        <v>488</v>
      </c>
      <c r="E609" s="33">
        <v>219</v>
      </c>
      <c r="F609" s="33">
        <v>142</v>
      </c>
      <c r="G609" s="33">
        <v>1</v>
      </c>
      <c r="H609" s="39">
        <v>1.0489999999999999</v>
      </c>
      <c r="I609" s="36">
        <v>5</v>
      </c>
      <c r="J609" s="40"/>
      <c r="K609" s="41">
        <v>10256</v>
      </c>
      <c r="L609" s="41"/>
      <c r="M609" s="41"/>
      <c r="N609" s="42"/>
    </row>
    <row r="610" spans="1:14">
      <c r="A610" s="36">
        <v>601</v>
      </c>
      <c r="B610" s="37" t="s">
        <v>1377</v>
      </c>
      <c r="C610" s="38">
        <v>488219145</v>
      </c>
      <c r="D610" s="36">
        <v>488</v>
      </c>
      <c r="E610" s="33">
        <v>219</v>
      </c>
      <c r="F610" s="33">
        <v>145</v>
      </c>
      <c r="G610" s="33">
        <v>1</v>
      </c>
      <c r="H610" s="39">
        <v>1.0489999999999999</v>
      </c>
      <c r="I610" s="36">
        <v>1</v>
      </c>
      <c r="J610" s="40"/>
      <c r="K610" s="41">
        <v>8594</v>
      </c>
      <c r="L610" s="41"/>
      <c r="M610" s="41"/>
      <c r="N610" s="42"/>
    </row>
    <row r="611" spans="1:14">
      <c r="A611" s="36">
        <v>602</v>
      </c>
      <c r="B611" s="37" t="s">
        <v>1378</v>
      </c>
      <c r="C611" s="38">
        <v>488219171</v>
      </c>
      <c r="D611" s="36">
        <v>488</v>
      </c>
      <c r="E611" s="33">
        <v>219</v>
      </c>
      <c r="F611" s="33">
        <v>171</v>
      </c>
      <c r="G611" s="33">
        <v>1</v>
      </c>
      <c r="H611" s="39">
        <v>1.0489999999999999</v>
      </c>
      <c r="I611" s="36">
        <v>1</v>
      </c>
      <c r="J611" s="40"/>
      <c r="K611" s="41">
        <v>9377</v>
      </c>
      <c r="L611" s="41"/>
      <c r="M611" s="41"/>
      <c r="N611" s="42"/>
    </row>
    <row r="612" spans="1:14">
      <c r="A612" s="36">
        <v>603</v>
      </c>
      <c r="B612" s="37" t="s">
        <v>1379</v>
      </c>
      <c r="C612" s="38">
        <v>488219219</v>
      </c>
      <c r="D612" s="36">
        <v>488</v>
      </c>
      <c r="E612" s="33">
        <v>219</v>
      </c>
      <c r="F612" s="33">
        <v>219</v>
      </c>
      <c r="G612" s="33">
        <v>1</v>
      </c>
      <c r="H612" s="39">
        <v>1.0489999999999999</v>
      </c>
      <c r="I612" s="36">
        <v>5</v>
      </c>
      <c r="J612" s="40"/>
      <c r="K612" s="41">
        <v>9436</v>
      </c>
      <c r="L612" s="41"/>
      <c r="M612" s="41"/>
      <c r="N612" s="42"/>
    </row>
    <row r="613" spans="1:14">
      <c r="A613" s="36">
        <v>604</v>
      </c>
      <c r="B613" s="37" t="s">
        <v>1380</v>
      </c>
      <c r="C613" s="38">
        <v>488219231</v>
      </c>
      <c r="D613" s="36">
        <v>488</v>
      </c>
      <c r="E613" s="33">
        <v>219</v>
      </c>
      <c r="F613" s="33">
        <v>231</v>
      </c>
      <c r="G613" s="33">
        <v>1</v>
      </c>
      <c r="H613" s="39">
        <v>1.0489999999999999</v>
      </c>
      <c r="I613" s="36">
        <v>2</v>
      </c>
      <c r="J613" s="40"/>
      <c r="K613" s="41">
        <v>9276</v>
      </c>
      <c r="L613" s="41"/>
      <c r="M613" s="41"/>
      <c r="N613" s="42"/>
    </row>
    <row r="614" spans="1:14">
      <c r="A614" s="36">
        <v>605</v>
      </c>
      <c r="B614" s="37" t="s">
        <v>1381</v>
      </c>
      <c r="C614" s="38">
        <v>488219239</v>
      </c>
      <c r="D614" s="36">
        <v>488</v>
      </c>
      <c r="E614" s="33">
        <v>219</v>
      </c>
      <c r="F614" s="33">
        <v>239</v>
      </c>
      <c r="G614" s="33">
        <v>1</v>
      </c>
      <c r="H614" s="39">
        <v>1.0489999999999999</v>
      </c>
      <c r="I614" s="36">
        <v>1</v>
      </c>
      <c r="J614" s="40"/>
      <c r="K614" s="41">
        <v>8814</v>
      </c>
      <c r="L614" s="41"/>
      <c r="M614" s="41"/>
      <c r="N614" s="42"/>
    </row>
    <row r="615" spans="1:14">
      <c r="A615" s="36">
        <v>606</v>
      </c>
      <c r="B615" s="37" t="s">
        <v>1382</v>
      </c>
      <c r="C615" s="38">
        <v>488219243</v>
      </c>
      <c r="D615" s="36">
        <v>488</v>
      </c>
      <c r="E615" s="33">
        <v>219</v>
      </c>
      <c r="F615" s="33">
        <v>243</v>
      </c>
      <c r="G615" s="33">
        <v>1</v>
      </c>
      <c r="H615" s="39">
        <v>1.0489999999999999</v>
      </c>
      <c r="I615" s="36">
        <v>7</v>
      </c>
      <c r="J615" s="40"/>
      <c r="K615" s="41">
        <v>10305</v>
      </c>
      <c r="L615" s="41"/>
      <c r="M615" s="41"/>
      <c r="N615" s="42"/>
    </row>
    <row r="616" spans="1:14">
      <c r="A616" s="36">
        <v>607</v>
      </c>
      <c r="B616" s="37" t="s">
        <v>1383</v>
      </c>
      <c r="C616" s="38">
        <v>488219244</v>
      </c>
      <c r="D616" s="36">
        <v>488</v>
      </c>
      <c r="E616" s="33">
        <v>219</v>
      </c>
      <c r="F616" s="33">
        <v>244</v>
      </c>
      <c r="G616" s="33">
        <v>1</v>
      </c>
      <c r="H616" s="39">
        <v>1.0489999999999999</v>
      </c>
      <c r="I616" s="36">
        <v>5</v>
      </c>
      <c r="J616" s="40"/>
      <c r="K616" s="41">
        <v>10466</v>
      </c>
      <c r="L616" s="41"/>
      <c r="M616" s="41"/>
      <c r="N616" s="42"/>
    </row>
    <row r="617" spans="1:14">
      <c r="A617" s="36">
        <v>608</v>
      </c>
      <c r="B617" s="37" t="s">
        <v>1384</v>
      </c>
      <c r="C617" s="38">
        <v>488219251</v>
      </c>
      <c r="D617" s="36">
        <v>488</v>
      </c>
      <c r="E617" s="33">
        <v>219</v>
      </c>
      <c r="F617" s="33">
        <v>251</v>
      </c>
      <c r="G617" s="33">
        <v>1</v>
      </c>
      <c r="H617" s="39">
        <v>1.0489999999999999</v>
      </c>
      <c r="I617" s="36">
        <v>3</v>
      </c>
      <c r="J617" s="40"/>
      <c r="K617" s="41">
        <v>9407</v>
      </c>
      <c r="L617" s="41"/>
      <c r="M617" s="41"/>
      <c r="N617" s="42"/>
    </row>
    <row r="618" spans="1:14">
      <c r="A618" s="36">
        <v>609</v>
      </c>
      <c r="B618" s="37" t="s">
        <v>1385</v>
      </c>
      <c r="C618" s="38">
        <v>488219264</v>
      </c>
      <c r="D618" s="36">
        <v>488</v>
      </c>
      <c r="E618" s="33">
        <v>219</v>
      </c>
      <c r="F618" s="33">
        <v>264</v>
      </c>
      <c r="G618" s="33">
        <v>1</v>
      </c>
      <c r="H618" s="39">
        <v>1.0489999999999999</v>
      </c>
      <c r="I618" s="36">
        <v>4</v>
      </c>
      <c r="J618" s="40"/>
      <c r="K618" s="41">
        <v>9545</v>
      </c>
      <c r="L618" s="41"/>
      <c r="M618" s="41"/>
      <c r="N618" s="42"/>
    </row>
    <row r="619" spans="1:14">
      <c r="A619" s="36">
        <v>610</v>
      </c>
      <c r="B619" s="37" t="s">
        <v>1386</v>
      </c>
      <c r="C619" s="38">
        <v>488219307</v>
      </c>
      <c r="D619" s="36">
        <v>488</v>
      </c>
      <c r="E619" s="33">
        <v>219</v>
      </c>
      <c r="F619" s="33">
        <v>307</v>
      </c>
      <c r="G619" s="33">
        <v>1</v>
      </c>
      <c r="H619" s="39">
        <v>1.0489999999999999</v>
      </c>
      <c r="I619" s="36">
        <v>1</v>
      </c>
      <c r="J619" s="40"/>
      <c r="K619" s="41">
        <v>8594</v>
      </c>
      <c r="L619" s="41"/>
      <c r="M619" s="41"/>
      <c r="N619" s="42"/>
    </row>
    <row r="620" spans="1:14">
      <c r="A620" s="36">
        <v>611</v>
      </c>
      <c r="B620" s="37" t="s">
        <v>1387</v>
      </c>
      <c r="C620" s="38">
        <v>488219336</v>
      </c>
      <c r="D620" s="36">
        <v>488</v>
      </c>
      <c r="E620" s="33">
        <v>219</v>
      </c>
      <c r="F620" s="33">
        <v>336</v>
      </c>
      <c r="G620" s="33">
        <v>1</v>
      </c>
      <c r="H620" s="39">
        <v>1.0489999999999999</v>
      </c>
      <c r="I620" s="36">
        <v>2</v>
      </c>
      <c r="J620" s="40"/>
      <c r="K620" s="41">
        <v>9436</v>
      </c>
      <c r="L620" s="41"/>
      <c r="M620" s="41"/>
      <c r="N620" s="42"/>
    </row>
    <row r="621" spans="1:14">
      <c r="A621" s="36">
        <v>612</v>
      </c>
      <c r="B621" s="37" t="s">
        <v>1388</v>
      </c>
      <c r="C621" s="38">
        <v>488219760</v>
      </c>
      <c r="D621" s="36">
        <v>488</v>
      </c>
      <c r="E621" s="33">
        <v>219</v>
      </c>
      <c r="F621" s="33">
        <v>760</v>
      </c>
      <c r="G621" s="33">
        <v>1</v>
      </c>
      <c r="H621" s="39">
        <v>1.0489999999999999</v>
      </c>
      <c r="I621" s="36">
        <v>1</v>
      </c>
      <c r="J621" s="40"/>
      <c r="K621" s="41">
        <v>9981</v>
      </c>
      <c r="L621" s="41"/>
      <c r="M621" s="41"/>
      <c r="N621" s="42"/>
    </row>
    <row r="622" spans="1:14">
      <c r="A622" s="36">
        <v>613</v>
      </c>
      <c r="B622" s="37" t="s">
        <v>1389</v>
      </c>
      <c r="C622" s="38">
        <v>488219780</v>
      </c>
      <c r="D622" s="36">
        <v>488</v>
      </c>
      <c r="E622" s="33">
        <v>219</v>
      </c>
      <c r="F622" s="33">
        <v>780</v>
      </c>
      <c r="G622" s="33">
        <v>1</v>
      </c>
      <c r="H622" s="39">
        <v>1.0489999999999999</v>
      </c>
      <c r="I622" s="36">
        <v>6</v>
      </c>
      <c r="J622" s="40"/>
      <c r="K622" s="41">
        <v>10109</v>
      </c>
      <c r="L622" s="41"/>
      <c r="M622" s="41"/>
      <c r="N622" s="42"/>
    </row>
    <row r="623" spans="1:14">
      <c r="A623" s="36">
        <v>614</v>
      </c>
      <c r="B623" s="37" t="s">
        <v>1390</v>
      </c>
      <c r="C623" s="38">
        <v>489020020</v>
      </c>
      <c r="D623" s="36">
        <v>489</v>
      </c>
      <c r="E623" s="33">
        <v>20</v>
      </c>
      <c r="F623" s="33">
        <v>20</v>
      </c>
      <c r="G623" s="33">
        <v>1</v>
      </c>
      <c r="H623" s="39">
        <v>1</v>
      </c>
      <c r="I623" s="36">
        <v>5</v>
      </c>
      <c r="J623" s="40"/>
      <c r="K623" s="41">
        <v>10483</v>
      </c>
      <c r="L623" s="41"/>
      <c r="M623" s="41"/>
      <c r="N623" s="42"/>
    </row>
    <row r="624" spans="1:14">
      <c r="A624" s="36">
        <v>615</v>
      </c>
      <c r="B624" s="37" t="s">
        <v>1391</v>
      </c>
      <c r="C624" s="38">
        <v>489020036</v>
      </c>
      <c r="D624" s="36">
        <v>489</v>
      </c>
      <c r="E624" s="33">
        <v>20</v>
      </c>
      <c r="F624" s="33">
        <v>36</v>
      </c>
      <c r="G624" s="33">
        <v>1</v>
      </c>
      <c r="H624" s="39">
        <v>1</v>
      </c>
      <c r="I624" s="36">
        <v>3</v>
      </c>
      <c r="J624" s="40"/>
      <c r="K624" s="41">
        <v>10087</v>
      </c>
      <c r="L624" s="41"/>
      <c r="M624" s="41"/>
      <c r="N624" s="42"/>
    </row>
    <row r="625" spans="1:14">
      <c r="A625" s="36">
        <v>616</v>
      </c>
      <c r="B625" s="37" t="s">
        <v>1392</v>
      </c>
      <c r="C625" s="38">
        <v>489020052</v>
      </c>
      <c r="D625" s="36">
        <v>489</v>
      </c>
      <c r="E625" s="33">
        <v>20</v>
      </c>
      <c r="F625" s="33">
        <v>52</v>
      </c>
      <c r="G625" s="33">
        <v>1</v>
      </c>
      <c r="H625" s="39">
        <v>1</v>
      </c>
      <c r="I625" s="36">
        <v>1</v>
      </c>
      <c r="J625" s="40"/>
      <c r="K625" s="41">
        <v>9585</v>
      </c>
      <c r="L625" s="41"/>
      <c r="M625" s="41"/>
      <c r="N625" s="42"/>
    </row>
    <row r="626" spans="1:14">
      <c r="A626" s="36">
        <v>617</v>
      </c>
      <c r="B626" s="37" t="s">
        <v>1393</v>
      </c>
      <c r="C626" s="38">
        <v>489020096</v>
      </c>
      <c r="D626" s="36">
        <v>489</v>
      </c>
      <c r="E626" s="33">
        <v>20</v>
      </c>
      <c r="F626" s="33">
        <v>96</v>
      </c>
      <c r="G626" s="33">
        <v>1</v>
      </c>
      <c r="H626" s="39">
        <v>1</v>
      </c>
      <c r="I626" s="36">
        <v>5</v>
      </c>
      <c r="J626" s="40"/>
      <c r="K626" s="41">
        <v>10386</v>
      </c>
      <c r="L626" s="41"/>
      <c r="M626" s="41"/>
      <c r="N626" s="42"/>
    </row>
    <row r="627" spans="1:14">
      <c r="A627" s="36">
        <v>618</v>
      </c>
      <c r="B627" s="37" t="s">
        <v>1394</v>
      </c>
      <c r="C627" s="38">
        <v>489020172</v>
      </c>
      <c r="D627" s="36">
        <v>489</v>
      </c>
      <c r="E627" s="33">
        <v>20</v>
      </c>
      <c r="F627" s="33">
        <v>172</v>
      </c>
      <c r="G627" s="33">
        <v>1</v>
      </c>
      <c r="H627" s="39">
        <v>1</v>
      </c>
      <c r="I627" s="36">
        <v>3</v>
      </c>
      <c r="J627" s="40"/>
      <c r="K627" s="41">
        <v>10056</v>
      </c>
      <c r="L627" s="41"/>
      <c r="M627" s="41"/>
      <c r="N627" s="42"/>
    </row>
    <row r="628" spans="1:14">
      <c r="A628" s="36">
        <v>619</v>
      </c>
      <c r="B628" s="37" t="s">
        <v>1395</v>
      </c>
      <c r="C628" s="38">
        <v>489020239</v>
      </c>
      <c r="D628" s="36">
        <v>489</v>
      </c>
      <c r="E628" s="33">
        <v>20</v>
      </c>
      <c r="F628" s="33">
        <v>239</v>
      </c>
      <c r="G628" s="33">
        <v>1</v>
      </c>
      <c r="H628" s="39">
        <v>1</v>
      </c>
      <c r="I628" s="36">
        <v>4</v>
      </c>
      <c r="J628" s="40"/>
      <c r="K628" s="41">
        <v>10227</v>
      </c>
      <c r="L628" s="41"/>
      <c r="M628" s="41"/>
      <c r="N628" s="42"/>
    </row>
    <row r="629" spans="1:14">
      <c r="A629" s="36">
        <v>620</v>
      </c>
      <c r="B629" s="37" t="s">
        <v>1396</v>
      </c>
      <c r="C629" s="38">
        <v>489020242</v>
      </c>
      <c r="D629" s="36">
        <v>489</v>
      </c>
      <c r="E629" s="33">
        <v>20</v>
      </c>
      <c r="F629" s="33">
        <v>242</v>
      </c>
      <c r="G629" s="33">
        <v>1</v>
      </c>
      <c r="H629" s="39">
        <v>1</v>
      </c>
      <c r="I629" s="36">
        <v>10</v>
      </c>
      <c r="J629" s="40"/>
      <c r="K629" s="41">
        <v>13720</v>
      </c>
      <c r="L629" s="41"/>
      <c r="M629" s="41"/>
      <c r="N629" s="42"/>
    </row>
    <row r="630" spans="1:14">
      <c r="A630" s="36">
        <v>621</v>
      </c>
      <c r="B630" s="37" t="s">
        <v>1397</v>
      </c>
      <c r="C630" s="38">
        <v>489020261</v>
      </c>
      <c r="D630" s="36">
        <v>489</v>
      </c>
      <c r="E630" s="33">
        <v>20</v>
      </c>
      <c r="F630" s="33">
        <v>261</v>
      </c>
      <c r="G630" s="33">
        <v>1</v>
      </c>
      <c r="H630" s="39">
        <v>1</v>
      </c>
      <c r="I630" s="36">
        <v>2</v>
      </c>
      <c r="J630" s="40"/>
      <c r="K630" s="41">
        <v>9944</v>
      </c>
      <c r="L630" s="41"/>
      <c r="M630" s="41"/>
      <c r="N630" s="42"/>
    </row>
    <row r="631" spans="1:14">
      <c r="A631" s="36">
        <v>622</v>
      </c>
      <c r="B631" s="37" t="s">
        <v>1398</v>
      </c>
      <c r="C631" s="38">
        <v>489020310</v>
      </c>
      <c r="D631" s="36">
        <v>489</v>
      </c>
      <c r="E631" s="33">
        <v>20</v>
      </c>
      <c r="F631" s="33">
        <v>310</v>
      </c>
      <c r="G631" s="33">
        <v>1</v>
      </c>
      <c r="H631" s="39">
        <v>1</v>
      </c>
      <c r="I631" s="36">
        <v>8</v>
      </c>
      <c r="J631" s="40"/>
      <c r="K631" s="41">
        <v>10937</v>
      </c>
      <c r="L631" s="41"/>
      <c r="M631" s="41"/>
      <c r="N631" s="42"/>
    </row>
    <row r="632" spans="1:14">
      <c r="A632" s="36">
        <v>623</v>
      </c>
      <c r="B632" s="37" t="s">
        <v>1399</v>
      </c>
      <c r="C632" s="38">
        <v>489020645</v>
      </c>
      <c r="D632" s="36">
        <v>489</v>
      </c>
      <c r="E632" s="33">
        <v>20</v>
      </c>
      <c r="F632" s="33">
        <v>645</v>
      </c>
      <c r="G632" s="33">
        <v>1</v>
      </c>
      <c r="H632" s="39">
        <v>1</v>
      </c>
      <c r="I632" s="36">
        <v>6</v>
      </c>
      <c r="J632" s="40"/>
      <c r="K632" s="41">
        <v>10614</v>
      </c>
      <c r="L632" s="41"/>
      <c r="M632" s="41"/>
      <c r="N632" s="42"/>
    </row>
    <row r="633" spans="1:14">
      <c r="A633" s="36">
        <v>624</v>
      </c>
      <c r="B633" s="37" t="s">
        <v>1400</v>
      </c>
      <c r="C633" s="38">
        <v>489020660</v>
      </c>
      <c r="D633" s="36">
        <v>489</v>
      </c>
      <c r="E633" s="33">
        <v>20</v>
      </c>
      <c r="F633" s="33">
        <v>660</v>
      </c>
      <c r="G633" s="33">
        <v>1</v>
      </c>
      <c r="H633" s="39">
        <v>1</v>
      </c>
      <c r="I633" s="36">
        <v>5</v>
      </c>
      <c r="J633" s="40"/>
      <c r="K633" s="41">
        <v>10414</v>
      </c>
      <c r="L633" s="41"/>
      <c r="M633" s="41"/>
      <c r="N633" s="42"/>
    </row>
    <row r="634" spans="1:14">
      <c r="A634" s="36">
        <v>625</v>
      </c>
      <c r="B634" s="37" t="s">
        <v>1401</v>
      </c>
      <c r="C634" s="38">
        <v>489020665</v>
      </c>
      <c r="D634" s="36">
        <v>489</v>
      </c>
      <c r="E634" s="33">
        <v>20</v>
      </c>
      <c r="F634" s="33">
        <v>665</v>
      </c>
      <c r="G634" s="33">
        <v>1</v>
      </c>
      <c r="H634" s="39">
        <v>1</v>
      </c>
      <c r="I634" s="36">
        <v>1</v>
      </c>
      <c r="J634" s="40"/>
      <c r="K634" s="41">
        <v>9585</v>
      </c>
      <c r="L634" s="41"/>
      <c r="M634" s="41"/>
      <c r="N634" s="42"/>
    </row>
    <row r="635" spans="1:14">
      <c r="A635" s="36">
        <v>626</v>
      </c>
      <c r="B635" s="37" t="s">
        <v>1402</v>
      </c>
      <c r="C635" s="38">
        <v>489020712</v>
      </c>
      <c r="D635" s="36">
        <v>489</v>
      </c>
      <c r="E635" s="33">
        <v>20</v>
      </c>
      <c r="F635" s="33">
        <v>712</v>
      </c>
      <c r="G635" s="33">
        <v>1</v>
      </c>
      <c r="H635" s="39">
        <v>1</v>
      </c>
      <c r="I635" s="36">
        <v>5</v>
      </c>
      <c r="J635" s="40"/>
      <c r="K635" s="41">
        <v>10494</v>
      </c>
      <c r="L635" s="41"/>
      <c r="M635" s="41"/>
      <c r="N635" s="42"/>
    </row>
    <row r="636" spans="1:14">
      <c r="A636" s="36">
        <v>627</v>
      </c>
      <c r="B636" s="37" t="s">
        <v>1403</v>
      </c>
      <c r="C636" s="38">
        <v>489020740</v>
      </c>
      <c r="D636" s="36">
        <v>489</v>
      </c>
      <c r="E636" s="33">
        <v>20</v>
      </c>
      <c r="F636" s="33">
        <v>740</v>
      </c>
      <c r="G636" s="33">
        <v>1</v>
      </c>
      <c r="H636" s="39">
        <v>1</v>
      </c>
      <c r="I636" s="36">
        <v>1</v>
      </c>
      <c r="J636" s="40"/>
      <c r="K636" s="41">
        <v>9585</v>
      </c>
      <c r="L636" s="41"/>
      <c r="M636" s="41"/>
      <c r="N636" s="42"/>
    </row>
    <row r="637" spans="1:14">
      <c r="A637" s="36">
        <v>628</v>
      </c>
      <c r="B637" s="37" t="s">
        <v>1404</v>
      </c>
      <c r="C637" s="38">
        <v>491095072</v>
      </c>
      <c r="D637" s="36">
        <v>491</v>
      </c>
      <c r="E637" s="33">
        <v>95</v>
      </c>
      <c r="F637" s="33">
        <v>72</v>
      </c>
      <c r="G637" s="33">
        <v>1</v>
      </c>
      <c r="H637" s="39">
        <v>1</v>
      </c>
      <c r="I637" s="36">
        <v>10</v>
      </c>
      <c r="J637" s="40"/>
      <c r="K637" s="41">
        <v>9942</v>
      </c>
      <c r="L637" s="41"/>
      <c r="M637" s="41"/>
      <c r="N637" s="42"/>
    </row>
    <row r="638" spans="1:14">
      <c r="A638" s="36">
        <v>629</v>
      </c>
      <c r="B638" s="37" t="s">
        <v>1405</v>
      </c>
      <c r="C638" s="38">
        <v>491095095</v>
      </c>
      <c r="D638" s="36">
        <v>491</v>
      </c>
      <c r="E638" s="33">
        <v>95</v>
      </c>
      <c r="F638" s="33">
        <v>95</v>
      </c>
      <c r="G638" s="33">
        <v>1</v>
      </c>
      <c r="H638" s="39">
        <v>1</v>
      </c>
      <c r="I638" s="36">
        <v>9</v>
      </c>
      <c r="J638" s="40"/>
      <c r="K638" s="41">
        <v>10143</v>
      </c>
      <c r="L638" s="41"/>
      <c r="M638" s="41"/>
      <c r="N638" s="42"/>
    </row>
    <row r="639" spans="1:14">
      <c r="A639" s="36">
        <v>630</v>
      </c>
      <c r="B639" s="37" t="s">
        <v>1406</v>
      </c>
      <c r="C639" s="38">
        <v>491095273</v>
      </c>
      <c r="D639" s="36">
        <v>491</v>
      </c>
      <c r="E639" s="33">
        <v>95</v>
      </c>
      <c r="F639" s="33">
        <v>273</v>
      </c>
      <c r="G639" s="33">
        <v>1</v>
      </c>
      <c r="H639" s="39">
        <v>1</v>
      </c>
      <c r="I639" s="36">
        <v>1</v>
      </c>
      <c r="J639" s="40"/>
      <c r="K639" s="41">
        <v>10231</v>
      </c>
      <c r="L639" s="41"/>
      <c r="M639" s="41"/>
      <c r="N639" s="42"/>
    </row>
    <row r="640" spans="1:14">
      <c r="A640" s="36">
        <v>631</v>
      </c>
      <c r="B640" s="37" t="s">
        <v>1407</v>
      </c>
      <c r="C640" s="38">
        <v>491095292</v>
      </c>
      <c r="D640" s="36">
        <v>491</v>
      </c>
      <c r="E640" s="33">
        <v>95</v>
      </c>
      <c r="F640" s="33">
        <v>292</v>
      </c>
      <c r="G640" s="33">
        <v>1</v>
      </c>
      <c r="H640" s="39">
        <v>1</v>
      </c>
      <c r="I640" s="36">
        <v>7</v>
      </c>
      <c r="J640" s="40"/>
      <c r="K640" s="41">
        <v>9429</v>
      </c>
      <c r="L640" s="41"/>
      <c r="M640" s="41"/>
      <c r="N640" s="42"/>
    </row>
    <row r="641" spans="1:14">
      <c r="A641" s="36">
        <v>632</v>
      </c>
      <c r="B641" s="37" t="s">
        <v>1408</v>
      </c>
      <c r="C641" s="38">
        <v>491095331</v>
      </c>
      <c r="D641" s="36">
        <v>491</v>
      </c>
      <c r="E641" s="33">
        <v>95</v>
      </c>
      <c r="F641" s="33">
        <v>331</v>
      </c>
      <c r="G641" s="33">
        <v>1</v>
      </c>
      <c r="H641" s="39">
        <v>1</v>
      </c>
      <c r="I641" s="36">
        <v>4</v>
      </c>
      <c r="J641" s="40"/>
      <c r="K641" s="41">
        <v>8872</v>
      </c>
      <c r="L641" s="41"/>
      <c r="M641" s="41"/>
      <c r="N641" s="42"/>
    </row>
    <row r="642" spans="1:14">
      <c r="A642" s="36">
        <v>633</v>
      </c>
      <c r="B642" s="37" t="s">
        <v>1409</v>
      </c>
      <c r="C642" s="38">
        <v>491095650</v>
      </c>
      <c r="D642" s="36">
        <v>491</v>
      </c>
      <c r="E642" s="33">
        <v>95</v>
      </c>
      <c r="F642" s="33">
        <v>650</v>
      </c>
      <c r="G642" s="33">
        <v>1</v>
      </c>
      <c r="H642" s="39">
        <v>1</v>
      </c>
      <c r="I642" s="36">
        <v>10</v>
      </c>
      <c r="J642" s="40"/>
      <c r="K642" s="41">
        <v>12389</v>
      </c>
      <c r="L642" s="41"/>
      <c r="M642" s="41"/>
      <c r="N642" s="42"/>
    </row>
    <row r="643" spans="1:14">
      <c r="A643" s="36">
        <v>634</v>
      </c>
      <c r="B643" s="37" t="s">
        <v>1410</v>
      </c>
      <c r="C643" s="38">
        <v>491095763</v>
      </c>
      <c r="D643" s="36">
        <v>491</v>
      </c>
      <c r="E643" s="33">
        <v>95</v>
      </c>
      <c r="F643" s="33">
        <v>763</v>
      </c>
      <c r="G643" s="33">
        <v>1</v>
      </c>
      <c r="H643" s="39">
        <v>1</v>
      </c>
      <c r="I643" s="36">
        <v>1</v>
      </c>
      <c r="J643" s="40"/>
      <c r="K643" s="41">
        <v>9585</v>
      </c>
      <c r="L643" s="41"/>
      <c r="M643" s="41"/>
      <c r="N643" s="42"/>
    </row>
    <row r="644" spans="1:14">
      <c r="A644" s="36">
        <v>635</v>
      </c>
      <c r="B644" s="37" t="s">
        <v>1411</v>
      </c>
      <c r="C644" s="38">
        <v>492281281</v>
      </c>
      <c r="D644" s="36">
        <v>492</v>
      </c>
      <c r="E644" s="33">
        <v>281</v>
      </c>
      <c r="F644" s="33">
        <v>281</v>
      </c>
      <c r="G644" s="33">
        <v>1</v>
      </c>
      <c r="H644" s="39">
        <v>1</v>
      </c>
      <c r="I644" s="36">
        <v>10</v>
      </c>
      <c r="J644" s="40"/>
      <c r="K644" s="41">
        <v>11684</v>
      </c>
      <c r="L644" s="41"/>
      <c r="M644" s="41"/>
      <c r="N644" s="42"/>
    </row>
    <row r="645" spans="1:14">
      <c r="A645" s="36">
        <v>636</v>
      </c>
      <c r="B645" s="37" t="s">
        <v>1412</v>
      </c>
      <c r="C645" s="38">
        <v>492281325</v>
      </c>
      <c r="D645" s="36">
        <v>492</v>
      </c>
      <c r="E645" s="33">
        <v>281</v>
      </c>
      <c r="F645" s="33">
        <v>325</v>
      </c>
      <c r="G645" s="33">
        <v>1</v>
      </c>
      <c r="H645" s="39">
        <v>1</v>
      </c>
      <c r="I645" s="36">
        <v>10</v>
      </c>
      <c r="J645" s="40"/>
      <c r="K645" s="41">
        <v>12346</v>
      </c>
      <c r="L645" s="41"/>
      <c r="M645" s="41"/>
      <c r="N645" s="42"/>
    </row>
    <row r="646" spans="1:14">
      <c r="A646" s="36">
        <v>637</v>
      </c>
      <c r="B646" s="37" t="s">
        <v>1413</v>
      </c>
      <c r="C646" s="38">
        <v>493093035</v>
      </c>
      <c r="D646" s="36">
        <v>493</v>
      </c>
      <c r="E646" s="33">
        <v>93</v>
      </c>
      <c r="F646" s="33">
        <v>35</v>
      </c>
      <c r="G646" s="33">
        <v>1</v>
      </c>
      <c r="H646" s="39">
        <v>1.042</v>
      </c>
      <c r="I646" s="36">
        <v>9</v>
      </c>
      <c r="J646" s="40"/>
      <c r="K646" s="41">
        <v>11859</v>
      </c>
      <c r="L646" s="41"/>
      <c r="M646" s="41"/>
      <c r="N646" s="42"/>
    </row>
    <row r="647" spans="1:14">
      <c r="A647" s="36">
        <v>638</v>
      </c>
      <c r="B647" s="37" t="s">
        <v>1414</v>
      </c>
      <c r="C647" s="38">
        <v>493093057</v>
      </c>
      <c r="D647" s="36">
        <v>493</v>
      </c>
      <c r="E647" s="33">
        <v>93</v>
      </c>
      <c r="F647" s="33">
        <v>57</v>
      </c>
      <c r="G647" s="33">
        <v>1</v>
      </c>
      <c r="H647" s="39">
        <v>1.042</v>
      </c>
      <c r="I647" s="36">
        <v>7</v>
      </c>
      <c r="J647" s="40"/>
      <c r="K647" s="41">
        <v>11510</v>
      </c>
      <c r="L647" s="41"/>
      <c r="M647" s="41"/>
      <c r="N647" s="42"/>
    </row>
    <row r="648" spans="1:14">
      <c r="A648" s="36">
        <v>639</v>
      </c>
      <c r="B648" s="37" t="s">
        <v>1415</v>
      </c>
      <c r="C648" s="38">
        <v>493093093</v>
      </c>
      <c r="D648" s="36">
        <v>493</v>
      </c>
      <c r="E648" s="33">
        <v>93</v>
      </c>
      <c r="F648" s="33">
        <v>93</v>
      </c>
      <c r="G648" s="33">
        <v>1</v>
      </c>
      <c r="H648" s="39">
        <v>1.042</v>
      </c>
      <c r="I648" s="36">
        <v>4</v>
      </c>
      <c r="J648" s="40"/>
      <c r="K648" s="41">
        <v>11146</v>
      </c>
      <c r="L648" s="41"/>
      <c r="M648" s="41"/>
      <c r="N648" s="42"/>
    </row>
    <row r="649" spans="1:14">
      <c r="A649" s="36">
        <v>640</v>
      </c>
      <c r="B649" s="37" t="s">
        <v>1416</v>
      </c>
      <c r="C649" s="38">
        <v>493093163</v>
      </c>
      <c r="D649" s="36">
        <v>493</v>
      </c>
      <c r="E649" s="33">
        <v>93</v>
      </c>
      <c r="F649" s="33">
        <v>163</v>
      </c>
      <c r="G649" s="33">
        <v>1</v>
      </c>
      <c r="H649" s="39">
        <v>1.042</v>
      </c>
      <c r="I649" s="36">
        <v>9</v>
      </c>
      <c r="J649" s="40"/>
      <c r="K649" s="41">
        <v>12094</v>
      </c>
      <c r="L649" s="41"/>
      <c r="M649" s="41"/>
      <c r="N649" s="42"/>
    </row>
    <row r="650" spans="1:14">
      <c r="A650" s="36">
        <v>641</v>
      </c>
      <c r="B650" s="37" t="s">
        <v>1417</v>
      </c>
      <c r="C650" s="38">
        <v>493093165</v>
      </c>
      <c r="D650" s="36">
        <v>493</v>
      </c>
      <c r="E650" s="33">
        <v>93</v>
      </c>
      <c r="F650" s="33">
        <v>165</v>
      </c>
      <c r="G650" s="33">
        <v>1</v>
      </c>
      <c r="H650" s="39">
        <v>1.042</v>
      </c>
      <c r="I650" s="36">
        <v>1</v>
      </c>
      <c r="J650" s="40"/>
      <c r="K650" s="41">
        <v>10092</v>
      </c>
      <c r="L650" s="41"/>
      <c r="M650" s="41"/>
      <c r="N650" s="42"/>
    </row>
    <row r="651" spans="1:14">
      <c r="A651" s="36">
        <v>642</v>
      </c>
      <c r="B651" s="37" t="s">
        <v>1418</v>
      </c>
      <c r="C651" s="38">
        <v>493093178</v>
      </c>
      <c r="D651" s="36">
        <v>493</v>
      </c>
      <c r="E651" s="33">
        <v>93</v>
      </c>
      <c r="F651" s="33">
        <v>178</v>
      </c>
      <c r="G651" s="33">
        <v>1</v>
      </c>
      <c r="H651" s="39">
        <v>1.042</v>
      </c>
      <c r="I651" s="36">
        <v>10</v>
      </c>
      <c r="J651" s="40"/>
      <c r="K651" s="41">
        <v>14219</v>
      </c>
      <c r="L651" s="41"/>
      <c r="M651" s="41"/>
      <c r="N651" s="42"/>
    </row>
    <row r="652" spans="1:14">
      <c r="A652" s="36">
        <v>643</v>
      </c>
      <c r="B652" s="37" t="s">
        <v>1419</v>
      </c>
      <c r="C652" s="38">
        <v>493093248</v>
      </c>
      <c r="D652" s="36">
        <v>493</v>
      </c>
      <c r="E652" s="33">
        <v>93</v>
      </c>
      <c r="F652" s="33">
        <v>248</v>
      </c>
      <c r="G652" s="33">
        <v>1</v>
      </c>
      <c r="H652" s="39">
        <v>1.042</v>
      </c>
      <c r="I652" s="36">
        <v>6</v>
      </c>
      <c r="J652" s="40"/>
      <c r="K652" s="41">
        <v>11356</v>
      </c>
      <c r="L652" s="41"/>
      <c r="M652" s="41"/>
      <c r="N652" s="42"/>
    </row>
    <row r="653" spans="1:14">
      <c r="A653" s="36">
        <v>644</v>
      </c>
      <c r="B653" s="37" t="s">
        <v>1420</v>
      </c>
      <c r="C653" s="38">
        <v>493093262</v>
      </c>
      <c r="D653" s="36">
        <v>493</v>
      </c>
      <c r="E653" s="33">
        <v>93</v>
      </c>
      <c r="F653" s="33">
        <v>262</v>
      </c>
      <c r="G653" s="33">
        <v>1</v>
      </c>
      <c r="H653" s="39">
        <v>1.042</v>
      </c>
      <c r="I653" s="36">
        <v>1</v>
      </c>
      <c r="J653" s="40"/>
      <c r="K653" s="41">
        <v>9924</v>
      </c>
      <c r="L653" s="41"/>
      <c r="M653" s="41"/>
      <c r="N653" s="42"/>
    </row>
    <row r="654" spans="1:14">
      <c r="A654" s="36">
        <v>645</v>
      </c>
      <c r="B654" s="37" t="s">
        <v>1421</v>
      </c>
      <c r="C654" s="38">
        <v>493093274</v>
      </c>
      <c r="D654" s="36">
        <v>493</v>
      </c>
      <c r="E654" s="33">
        <v>93</v>
      </c>
      <c r="F654" s="33">
        <v>274</v>
      </c>
      <c r="G654" s="33">
        <v>1</v>
      </c>
      <c r="H654" s="39">
        <v>1.042</v>
      </c>
      <c r="I654" s="36">
        <v>1</v>
      </c>
      <c r="J654" s="40"/>
      <c r="K654" s="41">
        <v>9924</v>
      </c>
      <c r="L654" s="41"/>
      <c r="M654" s="41"/>
      <c r="N654" s="42"/>
    </row>
    <row r="655" spans="1:14">
      <c r="A655" s="36">
        <v>646</v>
      </c>
      <c r="B655" s="37" t="s">
        <v>1422</v>
      </c>
      <c r="C655" s="38">
        <v>493093308</v>
      </c>
      <c r="D655" s="36">
        <v>493</v>
      </c>
      <c r="E655" s="33">
        <v>93</v>
      </c>
      <c r="F655" s="33">
        <v>308</v>
      </c>
      <c r="G655" s="33">
        <v>1</v>
      </c>
      <c r="H655" s="39">
        <v>1.042</v>
      </c>
      <c r="I655" s="36">
        <v>1</v>
      </c>
      <c r="J655" s="40"/>
      <c r="K655" s="41">
        <v>10597</v>
      </c>
      <c r="L655" s="41"/>
      <c r="M655" s="41"/>
      <c r="N655" s="42"/>
    </row>
    <row r="656" spans="1:14">
      <c r="A656" s="36">
        <v>647</v>
      </c>
      <c r="B656" s="37" t="s">
        <v>1423</v>
      </c>
      <c r="C656" s="38">
        <v>493093346</v>
      </c>
      <c r="D656" s="36">
        <v>493</v>
      </c>
      <c r="E656" s="33">
        <v>93</v>
      </c>
      <c r="F656" s="33">
        <v>346</v>
      </c>
      <c r="G656" s="33">
        <v>1</v>
      </c>
      <c r="H656" s="39">
        <v>1.042</v>
      </c>
      <c r="I656" s="36">
        <v>1</v>
      </c>
      <c r="J656" s="40"/>
      <c r="K656" s="41">
        <v>9924</v>
      </c>
      <c r="L656" s="41"/>
      <c r="M656" s="41"/>
      <c r="N656" s="42"/>
    </row>
    <row r="657" spans="1:14">
      <c r="A657" s="36">
        <v>648</v>
      </c>
      <c r="B657" s="37" t="s">
        <v>1424</v>
      </c>
      <c r="C657" s="38">
        <v>494093035</v>
      </c>
      <c r="D657" s="36">
        <v>494</v>
      </c>
      <c r="E657" s="33">
        <v>93</v>
      </c>
      <c r="F657" s="33">
        <v>35</v>
      </c>
      <c r="G657" s="33">
        <v>1</v>
      </c>
      <c r="H657" s="39">
        <v>1.042</v>
      </c>
      <c r="I657" s="36">
        <v>10</v>
      </c>
      <c r="J657" s="40"/>
      <c r="K657" s="41">
        <v>13145</v>
      </c>
      <c r="L657" s="41"/>
      <c r="M657" s="41"/>
      <c r="N657" s="42"/>
    </row>
    <row r="658" spans="1:14">
      <c r="A658" s="36">
        <v>649</v>
      </c>
      <c r="B658" s="37" t="s">
        <v>1425</v>
      </c>
      <c r="C658" s="38">
        <v>494093056</v>
      </c>
      <c r="D658" s="36">
        <v>494</v>
      </c>
      <c r="E658" s="33">
        <v>93</v>
      </c>
      <c r="F658" s="33">
        <v>56</v>
      </c>
      <c r="G658" s="33">
        <v>1</v>
      </c>
      <c r="H658" s="39">
        <v>1.042</v>
      </c>
      <c r="I658" s="36">
        <v>1</v>
      </c>
      <c r="J658" s="40"/>
      <c r="K658" s="41">
        <v>9038</v>
      </c>
      <c r="L658" s="41"/>
      <c r="M658" s="41"/>
      <c r="N658" s="42"/>
    </row>
    <row r="659" spans="1:14">
      <c r="A659" s="36">
        <v>650</v>
      </c>
      <c r="B659" s="37" t="s">
        <v>1426</v>
      </c>
      <c r="C659" s="38">
        <v>494093057</v>
      </c>
      <c r="D659" s="36">
        <v>494</v>
      </c>
      <c r="E659" s="33">
        <v>93</v>
      </c>
      <c r="F659" s="33">
        <v>57</v>
      </c>
      <c r="G659" s="33">
        <v>1</v>
      </c>
      <c r="H659" s="39">
        <v>1.042</v>
      </c>
      <c r="I659" s="36">
        <v>9</v>
      </c>
      <c r="J659" s="40"/>
      <c r="K659" s="41">
        <v>11473</v>
      </c>
      <c r="L659" s="41"/>
      <c r="M659" s="41"/>
      <c r="N659" s="42"/>
    </row>
    <row r="660" spans="1:14">
      <c r="A660" s="36">
        <v>651</v>
      </c>
      <c r="B660" s="37" t="s">
        <v>1427</v>
      </c>
      <c r="C660" s="38">
        <v>494093093</v>
      </c>
      <c r="D660" s="36">
        <v>494</v>
      </c>
      <c r="E660" s="33">
        <v>93</v>
      </c>
      <c r="F660" s="33">
        <v>93</v>
      </c>
      <c r="G660" s="33">
        <v>1</v>
      </c>
      <c r="H660" s="39">
        <v>1.042</v>
      </c>
      <c r="I660" s="36">
        <v>8</v>
      </c>
      <c r="J660" s="40"/>
      <c r="K660" s="41">
        <v>11049</v>
      </c>
      <c r="L660" s="41"/>
      <c r="M660" s="41"/>
      <c r="N660" s="42"/>
    </row>
    <row r="661" spans="1:14">
      <c r="A661" s="36">
        <v>652</v>
      </c>
      <c r="B661" s="37" t="s">
        <v>1428</v>
      </c>
      <c r="C661" s="38">
        <v>494093128</v>
      </c>
      <c r="D661" s="36">
        <v>494</v>
      </c>
      <c r="E661" s="33">
        <v>93</v>
      </c>
      <c r="F661" s="33">
        <v>128</v>
      </c>
      <c r="G661" s="33">
        <v>1</v>
      </c>
      <c r="H661" s="39">
        <v>1.042</v>
      </c>
      <c r="I661" s="36">
        <v>1</v>
      </c>
      <c r="J661" s="40"/>
      <c r="K661" s="41">
        <v>9924</v>
      </c>
      <c r="L661" s="41"/>
      <c r="M661" s="41"/>
      <c r="N661" s="42"/>
    </row>
    <row r="662" spans="1:14">
      <c r="A662" s="36">
        <v>653</v>
      </c>
      <c r="B662" s="37" t="s">
        <v>1429</v>
      </c>
      <c r="C662" s="38">
        <v>494093163</v>
      </c>
      <c r="D662" s="36">
        <v>494</v>
      </c>
      <c r="E662" s="33">
        <v>93</v>
      </c>
      <c r="F662" s="33">
        <v>163</v>
      </c>
      <c r="G662" s="33">
        <v>1</v>
      </c>
      <c r="H662" s="39">
        <v>1.042</v>
      </c>
      <c r="I662" s="36">
        <v>4</v>
      </c>
      <c r="J662" s="40"/>
      <c r="K662" s="41">
        <v>10598</v>
      </c>
      <c r="L662" s="41"/>
      <c r="M662" s="41"/>
      <c r="N662" s="42"/>
    </row>
    <row r="663" spans="1:14">
      <c r="A663" s="36">
        <v>654</v>
      </c>
      <c r="B663" s="37" t="s">
        <v>1430</v>
      </c>
      <c r="C663" s="38">
        <v>494093165</v>
      </c>
      <c r="D663" s="36">
        <v>494</v>
      </c>
      <c r="E663" s="33">
        <v>93</v>
      </c>
      <c r="F663" s="33">
        <v>165</v>
      </c>
      <c r="G663" s="33">
        <v>1</v>
      </c>
      <c r="H663" s="39">
        <v>1.042</v>
      </c>
      <c r="I663" s="36">
        <v>7</v>
      </c>
      <c r="J663" s="40"/>
      <c r="K663" s="41">
        <v>10928</v>
      </c>
      <c r="L663" s="41"/>
      <c r="M663" s="41"/>
      <c r="N663" s="42"/>
    </row>
    <row r="664" spans="1:14">
      <c r="A664" s="36">
        <v>655</v>
      </c>
      <c r="B664" s="37" t="s">
        <v>1431</v>
      </c>
      <c r="C664" s="38">
        <v>494093176</v>
      </c>
      <c r="D664" s="36">
        <v>494</v>
      </c>
      <c r="E664" s="33">
        <v>93</v>
      </c>
      <c r="F664" s="33">
        <v>176</v>
      </c>
      <c r="G664" s="33">
        <v>1</v>
      </c>
      <c r="H664" s="39">
        <v>1.042</v>
      </c>
      <c r="I664" s="36">
        <v>10</v>
      </c>
      <c r="J664" s="40"/>
      <c r="K664" s="41">
        <v>12242</v>
      </c>
      <c r="L664" s="41"/>
      <c r="M664" s="41"/>
      <c r="N664" s="42"/>
    </row>
    <row r="665" spans="1:14">
      <c r="A665" s="36">
        <v>656</v>
      </c>
      <c r="B665" s="37" t="s">
        <v>1432</v>
      </c>
      <c r="C665" s="38">
        <v>494093248</v>
      </c>
      <c r="D665" s="36">
        <v>494</v>
      </c>
      <c r="E665" s="33">
        <v>93</v>
      </c>
      <c r="F665" s="33">
        <v>248</v>
      </c>
      <c r="G665" s="33">
        <v>1</v>
      </c>
      <c r="H665" s="39">
        <v>1.042</v>
      </c>
      <c r="I665" s="36">
        <v>10</v>
      </c>
      <c r="J665" s="40"/>
      <c r="K665" s="41">
        <v>11975</v>
      </c>
      <c r="L665" s="41"/>
      <c r="M665" s="41"/>
      <c r="N665" s="42"/>
    </row>
    <row r="666" spans="1:14">
      <c r="A666" s="36">
        <v>657</v>
      </c>
      <c r="B666" s="37" t="s">
        <v>1433</v>
      </c>
      <c r="C666" s="38">
        <v>494093262</v>
      </c>
      <c r="D666" s="36">
        <v>494</v>
      </c>
      <c r="E666" s="33">
        <v>93</v>
      </c>
      <c r="F666" s="33">
        <v>262</v>
      </c>
      <c r="G666" s="33">
        <v>1</v>
      </c>
      <c r="H666" s="39">
        <v>1.042</v>
      </c>
      <c r="I666" s="36">
        <v>1</v>
      </c>
      <c r="J666" s="40"/>
      <c r="K666" s="41">
        <v>9924</v>
      </c>
      <c r="L666" s="41"/>
      <c r="M666" s="41"/>
      <c r="N666" s="42"/>
    </row>
    <row r="667" spans="1:14">
      <c r="A667" s="36">
        <v>658</v>
      </c>
      <c r="B667" s="37" t="s">
        <v>1434</v>
      </c>
      <c r="C667" s="38">
        <v>494093293</v>
      </c>
      <c r="D667" s="36">
        <v>494</v>
      </c>
      <c r="E667" s="33">
        <v>93</v>
      </c>
      <c r="F667" s="33">
        <v>293</v>
      </c>
      <c r="G667" s="33">
        <v>1</v>
      </c>
      <c r="H667" s="39">
        <v>1.042</v>
      </c>
      <c r="I667" s="36">
        <v>10</v>
      </c>
      <c r="J667" s="40"/>
      <c r="K667" s="41">
        <v>12447</v>
      </c>
      <c r="L667" s="41"/>
      <c r="M667" s="41"/>
      <c r="N667" s="42"/>
    </row>
    <row r="668" spans="1:14">
      <c r="A668" s="36">
        <v>659</v>
      </c>
      <c r="B668" s="37" t="s">
        <v>1435</v>
      </c>
      <c r="C668" s="38">
        <v>494093346</v>
      </c>
      <c r="D668" s="36">
        <v>494</v>
      </c>
      <c r="E668" s="33">
        <v>93</v>
      </c>
      <c r="F668" s="33">
        <v>346</v>
      </c>
      <c r="G668" s="33">
        <v>1</v>
      </c>
      <c r="H668" s="39">
        <v>1.042</v>
      </c>
      <c r="I668" s="36">
        <v>10</v>
      </c>
      <c r="J668" s="40"/>
      <c r="K668" s="41">
        <v>14219</v>
      </c>
      <c r="L668" s="41"/>
      <c r="M668" s="41"/>
      <c r="N668" s="42"/>
    </row>
    <row r="669" spans="1:14">
      <c r="A669" s="36">
        <v>660</v>
      </c>
      <c r="B669" s="37" t="s">
        <v>1436</v>
      </c>
      <c r="C669" s="38">
        <v>496201072</v>
      </c>
      <c r="D669" s="36">
        <v>496</v>
      </c>
      <c r="E669" s="33">
        <v>201</v>
      </c>
      <c r="F669" s="33">
        <v>72</v>
      </c>
      <c r="G669" s="33">
        <v>1</v>
      </c>
      <c r="H669" s="39">
        <v>1</v>
      </c>
      <c r="I669" s="36">
        <v>3</v>
      </c>
      <c r="J669" s="40"/>
      <c r="K669" s="41">
        <v>9403</v>
      </c>
      <c r="L669" s="41"/>
      <c r="M669" s="41"/>
      <c r="N669" s="42"/>
    </row>
    <row r="670" spans="1:14">
      <c r="A670" s="36">
        <v>661</v>
      </c>
      <c r="B670" s="37" t="s">
        <v>1437</v>
      </c>
      <c r="C670" s="38">
        <v>496201094</v>
      </c>
      <c r="D670" s="36">
        <v>496</v>
      </c>
      <c r="E670" s="33">
        <v>201</v>
      </c>
      <c r="F670" s="33">
        <v>94</v>
      </c>
      <c r="G670" s="33">
        <v>1</v>
      </c>
      <c r="H670" s="39">
        <v>1</v>
      </c>
      <c r="I670" s="36">
        <v>10</v>
      </c>
      <c r="J670" s="40"/>
      <c r="K670" s="41">
        <v>13720</v>
      </c>
      <c r="L670" s="41"/>
      <c r="M670" s="41"/>
      <c r="N670" s="42"/>
    </row>
    <row r="671" spans="1:14">
      <c r="A671" s="36">
        <v>662</v>
      </c>
      <c r="B671" s="37" t="s">
        <v>1438</v>
      </c>
      <c r="C671" s="38">
        <v>496201201</v>
      </c>
      <c r="D671" s="36">
        <v>496</v>
      </c>
      <c r="E671" s="33">
        <v>201</v>
      </c>
      <c r="F671" s="33">
        <v>201</v>
      </c>
      <c r="G671" s="33">
        <v>1</v>
      </c>
      <c r="H671" s="39">
        <v>1</v>
      </c>
      <c r="I671" s="36">
        <v>10</v>
      </c>
      <c r="J671" s="40"/>
      <c r="K671" s="41">
        <v>10827</v>
      </c>
      <c r="L671" s="41"/>
      <c r="M671" s="41"/>
      <c r="N671" s="42"/>
    </row>
    <row r="672" spans="1:14">
      <c r="A672" s="36">
        <v>663</v>
      </c>
      <c r="B672" s="37" t="s">
        <v>1439</v>
      </c>
      <c r="C672" s="38">
        <v>496201310</v>
      </c>
      <c r="D672" s="36">
        <v>496</v>
      </c>
      <c r="E672" s="33">
        <v>201</v>
      </c>
      <c r="F672" s="33">
        <v>310</v>
      </c>
      <c r="G672" s="33">
        <v>1</v>
      </c>
      <c r="H672" s="39">
        <v>1</v>
      </c>
      <c r="I672" s="36">
        <v>1</v>
      </c>
      <c r="J672" s="40"/>
      <c r="K672" s="41">
        <v>8730</v>
      </c>
      <c r="L672" s="41"/>
      <c r="M672" s="41"/>
      <c r="N672" s="42"/>
    </row>
    <row r="673" spans="1:14">
      <c r="A673" s="36">
        <v>664</v>
      </c>
      <c r="B673" s="37" t="s">
        <v>1440</v>
      </c>
      <c r="C673" s="38">
        <v>496201331</v>
      </c>
      <c r="D673" s="36">
        <v>496</v>
      </c>
      <c r="E673" s="33">
        <v>201</v>
      </c>
      <c r="F673" s="33">
        <v>331</v>
      </c>
      <c r="G673" s="33">
        <v>1</v>
      </c>
      <c r="H673" s="39">
        <v>1</v>
      </c>
      <c r="I673" s="36">
        <v>1</v>
      </c>
      <c r="J673" s="40"/>
      <c r="K673" s="41">
        <v>7875</v>
      </c>
      <c r="L673" s="41"/>
      <c r="M673" s="41"/>
      <c r="N673" s="42"/>
    </row>
    <row r="674" spans="1:14">
      <c r="A674" s="36">
        <v>665</v>
      </c>
      <c r="B674" s="37" t="s">
        <v>1441</v>
      </c>
      <c r="C674" s="38">
        <v>496201665</v>
      </c>
      <c r="D674" s="36">
        <v>496</v>
      </c>
      <c r="E674" s="33">
        <v>201</v>
      </c>
      <c r="F674" s="33">
        <v>665</v>
      </c>
      <c r="G674" s="33">
        <v>1</v>
      </c>
      <c r="H674" s="39">
        <v>1</v>
      </c>
      <c r="I674" s="36">
        <v>10</v>
      </c>
      <c r="J674" s="40"/>
      <c r="K674" s="41">
        <v>13720</v>
      </c>
      <c r="L674" s="41"/>
      <c r="M674" s="41"/>
      <c r="N674" s="42"/>
    </row>
    <row r="675" spans="1:14">
      <c r="A675" s="36">
        <v>666</v>
      </c>
      <c r="B675" s="37" t="s">
        <v>1442</v>
      </c>
      <c r="C675" s="38">
        <v>497117005</v>
      </c>
      <c r="D675" s="36">
        <v>497</v>
      </c>
      <c r="E675" s="33">
        <v>117</v>
      </c>
      <c r="F675" s="33">
        <v>5</v>
      </c>
      <c r="G675" s="33">
        <v>1</v>
      </c>
      <c r="H675" s="39">
        <v>1</v>
      </c>
      <c r="I675" s="36">
        <v>1</v>
      </c>
      <c r="J675" s="40"/>
      <c r="K675" s="41">
        <v>8413</v>
      </c>
      <c r="L675" s="41"/>
      <c r="M675" s="41"/>
      <c r="N675" s="42"/>
    </row>
    <row r="676" spans="1:14">
      <c r="A676" s="36">
        <v>667</v>
      </c>
      <c r="B676" s="37" t="s">
        <v>1443</v>
      </c>
      <c r="C676" s="38">
        <v>497117008</v>
      </c>
      <c r="D676" s="36">
        <v>497</v>
      </c>
      <c r="E676" s="33">
        <v>117</v>
      </c>
      <c r="F676" s="33">
        <v>8</v>
      </c>
      <c r="G676" s="33">
        <v>1</v>
      </c>
      <c r="H676" s="39">
        <v>1</v>
      </c>
      <c r="I676" s="36">
        <v>6</v>
      </c>
      <c r="J676" s="40"/>
      <c r="K676" s="41">
        <v>9414</v>
      </c>
      <c r="L676" s="41"/>
      <c r="M676" s="41"/>
      <c r="N676" s="42"/>
    </row>
    <row r="677" spans="1:14">
      <c r="A677" s="36">
        <v>668</v>
      </c>
      <c r="B677" s="37" t="s">
        <v>1444</v>
      </c>
      <c r="C677" s="38">
        <v>497117024</v>
      </c>
      <c r="D677" s="36">
        <v>497</v>
      </c>
      <c r="E677" s="33">
        <v>117</v>
      </c>
      <c r="F677" s="33">
        <v>24</v>
      </c>
      <c r="G677" s="33">
        <v>1</v>
      </c>
      <c r="H677" s="39">
        <v>1</v>
      </c>
      <c r="I677" s="36">
        <v>3</v>
      </c>
      <c r="J677" s="40"/>
      <c r="K677" s="41">
        <v>8907</v>
      </c>
      <c r="L677" s="41"/>
      <c r="M677" s="41"/>
      <c r="N677" s="42"/>
    </row>
    <row r="678" spans="1:14">
      <c r="A678" s="36">
        <v>669</v>
      </c>
      <c r="B678" s="37" t="s">
        <v>1445</v>
      </c>
      <c r="C678" s="38">
        <v>497117049</v>
      </c>
      <c r="D678" s="36">
        <v>497</v>
      </c>
      <c r="E678" s="33">
        <v>117</v>
      </c>
      <c r="F678" s="33">
        <v>49</v>
      </c>
      <c r="G678" s="33">
        <v>1</v>
      </c>
      <c r="H678" s="39">
        <v>1</v>
      </c>
      <c r="I678" s="36">
        <v>1</v>
      </c>
      <c r="J678" s="40"/>
      <c r="K678" s="41">
        <v>8254</v>
      </c>
      <c r="L678" s="41"/>
      <c r="M678" s="41"/>
      <c r="N678" s="42"/>
    </row>
    <row r="679" spans="1:14">
      <c r="A679" s="36">
        <v>670</v>
      </c>
      <c r="B679" s="37" t="s">
        <v>1446</v>
      </c>
      <c r="C679" s="38">
        <v>497117061</v>
      </c>
      <c r="D679" s="36">
        <v>497</v>
      </c>
      <c r="E679" s="33">
        <v>117</v>
      </c>
      <c r="F679" s="33">
        <v>61</v>
      </c>
      <c r="G679" s="33">
        <v>1</v>
      </c>
      <c r="H679" s="39">
        <v>1</v>
      </c>
      <c r="I679" s="36">
        <v>5</v>
      </c>
      <c r="J679" s="40"/>
      <c r="K679" s="41">
        <v>9627</v>
      </c>
      <c r="L679" s="41"/>
      <c r="M679" s="41"/>
      <c r="N679" s="42"/>
    </row>
    <row r="680" spans="1:14">
      <c r="A680" s="36">
        <v>671</v>
      </c>
      <c r="B680" s="37" t="s">
        <v>1447</v>
      </c>
      <c r="C680" s="38">
        <v>497117068</v>
      </c>
      <c r="D680" s="36">
        <v>497</v>
      </c>
      <c r="E680" s="33">
        <v>117</v>
      </c>
      <c r="F680" s="33">
        <v>68</v>
      </c>
      <c r="G680" s="33">
        <v>1</v>
      </c>
      <c r="H680" s="39">
        <v>1</v>
      </c>
      <c r="I680" s="36">
        <v>1</v>
      </c>
      <c r="J680" s="40"/>
      <c r="K680" s="41">
        <v>8113</v>
      </c>
      <c r="L680" s="41"/>
      <c r="M680" s="41"/>
      <c r="N680" s="42"/>
    </row>
    <row r="681" spans="1:14">
      <c r="A681" s="36">
        <v>672</v>
      </c>
      <c r="B681" s="37" t="s">
        <v>1448</v>
      </c>
      <c r="C681" s="38">
        <v>497117074</v>
      </c>
      <c r="D681" s="36">
        <v>497</v>
      </c>
      <c r="E681" s="33">
        <v>117</v>
      </c>
      <c r="F681" s="33">
        <v>74</v>
      </c>
      <c r="G681" s="33">
        <v>1</v>
      </c>
      <c r="H681" s="39">
        <v>1</v>
      </c>
      <c r="I681" s="36">
        <v>1</v>
      </c>
      <c r="J681" s="40"/>
      <c r="K681" s="41">
        <v>8254</v>
      </c>
      <c r="L681" s="41"/>
      <c r="M681" s="41"/>
      <c r="N681" s="42"/>
    </row>
    <row r="682" spans="1:14">
      <c r="A682" s="36">
        <v>673</v>
      </c>
      <c r="B682" s="37" t="s">
        <v>1449</v>
      </c>
      <c r="C682" s="38">
        <v>497117086</v>
      </c>
      <c r="D682" s="36">
        <v>497</v>
      </c>
      <c r="E682" s="33">
        <v>117</v>
      </c>
      <c r="F682" s="33">
        <v>86</v>
      </c>
      <c r="G682" s="33">
        <v>1</v>
      </c>
      <c r="H682" s="39">
        <v>1</v>
      </c>
      <c r="I682" s="36">
        <v>2</v>
      </c>
      <c r="J682" s="40"/>
      <c r="K682" s="41">
        <v>8612</v>
      </c>
      <c r="L682" s="41"/>
      <c r="M682" s="41"/>
      <c r="N682" s="42"/>
    </row>
    <row r="683" spans="1:14">
      <c r="A683" s="36">
        <v>674</v>
      </c>
      <c r="B683" s="37" t="s">
        <v>1450</v>
      </c>
      <c r="C683" s="38">
        <v>497117087</v>
      </c>
      <c r="D683" s="36">
        <v>497</v>
      </c>
      <c r="E683" s="33">
        <v>117</v>
      </c>
      <c r="F683" s="33">
        <v>87</v>
      </c>
      <c r="G683" s="33">
        <v>1</v>
      </c>
      <c r="H683" s="39">
        <v>1</v>
      </c>
      <c r="I683" s="36">
        <v>1</v>
      </c>
      <c r="J683" s="40"/>
      <c r="K683" s="41">
        <v>8814</v>
      </c>
      <c r="L683" s="41"/>
      <c r="M683" s="41"/>
      <c r="N683" s="42"/>
    </row>
    <row r="684" spans="1:14">
      <c r="A684" s="36">
        <v>675</v>
      </c>
      <c r="B684" s="37" t="s">
        <v>1451</v>
      </c>
      <c r="C684" s="38">
        <v>497117111</v>
      </c>
      <c r="D684" s="36">
        <v>497</v>
      </c>
      <c r="E684" s="33">
        <v>117</v>
      </c>
      <c r="F684" s="33">
        <v>111</v>
      </c>
      <c r="G684" s="33">
        <v>1</v>
      </c>
      <c r="H684" s="39">
        <v>1</v>
      </c>
      <c r="I684" s="36">
        <v>5</v>
      </c>
      <c r="J684" s="40"/>
      <c r="K684" s="41">
        <v>8934</v>
      </c>
      <c r="L684" s="41"/>
      <c r="M684" s="41"/>
      <c r="N684" s="42"/>
    </row>
    <row r="685" spans="1:14">
      <c r="A685" s="36">
        <v>676</v>
      </c>
      <c r="B685" s="37" t="s">
        <v>1452</v>
      </c>
      <c r="C685" s="38">
        <v>497117114</v>
      </c>
      <c r="D685" s="36">
        <v>497</v>
      </c>
      <c r="E685" s="33">
        <v>117</v>
      </c>
      <c r="F685" s="33">
        <v>114</v>
      </c>
      <c r="G685" s="33">
        <v>1</v>
      </c>
      <c r="H685" s="39">
        <v>1</v>
      </c>
      <c r="I685" s="36">
        <v>5</v>
      </c>
      <c r="J685" s="40"/>
      <c r="K685" s="41">
        <v>9047</v>
      </c>
      <c r="L685" s="41"/>
      <c r="M685" s="41"/>
      <c r="N685" s="42"/>
    </row>
    <row r="686" spans="1:14">
      <c r="A686" s="36">
        <v>677</v>
      </c>
      <c r="B686" s="37" t="s">
        <v>1453</v>
      </c>
      <c r="C686" s="38">
        <v>497117117</v>
      </c>
      <c r="D686" s="36">
        <v>497</v>
      </c>
      <c r="E686" s="33">
        <v>117</v>
      </c>
      <c r="F686" s="33">
        <v>117</v>
      </c>
      <c r="G686" s="33">
        <v>1</v>
      </c>
      <c r="H686" s="39">
        <v>1</v>
      </c>
      <c r="I686" s="36">
        <v>4</v>
      </c>
      <c r="J686" s="40"/>
      <c r="K686" s="41">
        <v>9341</v>
      </c>
      <c r="L686" s="41"/>
      <c r="M686" s="41"/>
      <c r="N686" s="42"/>
    </row>
    <row r="687" spans="1:14">
      <c r="A687" s="36">
        <v>678</v>
      </c>
      <c r="B687" s="37" t="s">
        <v>1454</v>
      </c>
      <c r="C687" s="38">
        <v>497117137</v>
      </c>
      <c r="D687" s="36">
        <v>497</v>
      </c>
      <c r="E687" s="33">
        <v>117</v>
      </c>
      <c r="F687" s="33">
        <v>137</v>
      </c>
      <c r="G687" s="33">
        <v>1</v>
      </c>
      <c r="H687" s="39">
        <v>1</v>
      </c>
      <c r="I687" s="36">
        <v>4</v>
      </c>
      <c r="J687" s="40"/>
      <c r="K687" s="41">
        <v>8851</v>
      </c>
      <c r="L687" s="41"/>
      <c r="M687" s="41"/>
      <c r="N687" s="42"/>
    </row>
    <row r="688" spans="1:14">
      <c r="A688" s="36">
        <v>679</v>
      </c>
      <c r="B688" s="37" t="s">
        <v>1455</v>
      </c>
      <c r="C688" s="38">
        <v>497117154</v>
      </c>
      <c r="D688" s="36">
        <v>497</v>
      </c>
      <c r="E688" s="33">
        <v>117</v>
      </c>
      <c r="F688" s="33">
        <v>154</v>
      </c>
      <c r="G688" s="33">
        <v>1</v>
      </c>
      <c r="H688" s="39">
        <v>1</v>
      </c>
      <c r="I688" s="36">
        <v>1</v>
      </c>
      <c r="J688" s="40"/>
      <c r="K688" s="41">
        <v>8254</v>
      </c>
      <c r="L688" s="41"/>
      <c r="M688" s="41"/>
      <c r="N688" s="42"/>
    </row>
    <row r="689" spans="1:14">
      <c r="A689" s="36">
        <v>680</v>
      </c>
      <c r="B689" s="37" t="s">
        <v>1456</v>
      </c>
      <c r="C689" s="38">
        <v>497117159</v>
      </c>
      <c r="D689" s="36">
        <v>497</v>
      </c>
      <c r="E689" s="33">
        <v>117</v>
      </c>
      <c r="F689" s="33">
        <v>159</v>
      </c>
      <c r="G689" s="33">
        <v>1</v>
      </c>
      <c r="H689" s="39">
        <v>1</v>
      </c>
      <c r="I689" s="36">
        <v>1</v>
      </c>
      <c r="J689" s="40"/>
      <c r="K689" s="41">
        <v>8445</v>
      </c>
      <c r="L689" s="41"/>
      <c r="M689" s="41"/>
      <c r="N689" s="42"/>
    </row>
    <row r="690" spans="1:14">
      <c r="A690" s="36">
        <v>681</v>
      </c>
      <c r="B690" s="37" t="s">
        <v>1457</v>
      </c>
      <c r="C690" s="38">
        <v>497117210</v>
      </c>
      <c r="D690" s="36">
        <v>497</v>
      </c>
      <c r="E690" s="33">
        <v>117</v>
      </c>
      <c r="F690" s="33">
        <v>210</v>
      </c>
      <c r="G690" s="33">
        <v>1</v>
      </c>
      <c r="H690" s="39">
        <v>1</v>
      </c>
      <c r="I690" s="36">
        <v>1</v>
      </c>
      <c r="J690" s="40"/>
      <c r="K690" s="41">
        <v>8666</v>
      </c>
      <c r="L690" s="41"/>
      <c r="M690" s="41"/>
      <c r="N690" s="42"/>
    </row>
    <row r="691" spans="1:14">
      <c r="A691" s="36">
        <v>682</v>
      </c>
      <c r="B691" s="37" t="s">
        <v>1458</v>
      </c>
      <c r="C691" s="38">
        <v>497117223</v>
      </c>
      <c r="D691" s="36">
        <v>497</v>
      </c>
      <c r="E691" s="33">
        <v>117</v>
      </c>
      <c r="F691" s="33">
        <v>223</v>
      </c>
      <c r="G691" s="33">
        <v>1</v>
      </c>
      <c r="H691" s="39">
        <v>1</v>
      </c>
      <c r="I691" s="36">
        <v>1</v>
      </c>
      <c r="J691" s="40"/>
      <c r="K691" s="41">
        <v>7875</v>
      </c>
      <c r="L691" s="41"/>
      <c r="M691" s="41"/>
      <c r="N691" s="42"/>
    </row>
    <row r="692" spans="1:14">
      <c r="A692" s="36">
        <v>683</v>
      </c>
      <c r="B692" s="37" t="s">
        <v>1459</v>
      </c>
      <c r="C692" s="38">
        <v>497117278</v>
      </c>
      <c r="D692" s="36">
        <v>497</v>
      </c>
      <c r="E692" s="33">
        <v>117</v>
      </c>
      <c r="F692" s="33">
        <v>278</v>
      </c>
      <c r="G692" s="33">
        <v>1</v>
      </c>
      <c r="H692" s="39">
        <v>1</v>
      </c>
      <c r="I692" s="36">
        <v>1</v>
      </c>
      <c r="J692" s="40"/>
      <c r="K692" s="41">
        <v>8519</v>
      </c>
      <c r="L692" s="41"/>
      <c r="M692" s="41"/>
      <c r="N692" s="42"/>
    </row>
    <row r="693" spans="1:14">
      <c r="A693" s="36">
        <v>684</v>
      </c>
      <c r="B693" s="37" t="s">
        <v>1460</v>
      </c>
      <c r="C693" s="38">
        <v>497117281</v>
      </c>
      <c r="D693" s="36">
        <v>497</v>
      </c>
      <c r="E693" s="33">
        <v>117</v>
      </c>
      <c r="F693" s="33">
        <v>281</v>
      </c>
      <c r="G693" s="33">
        <v>1</v>
      </c>
      <c r="H693" s="39">
        <v>1</v>
      </c>
      <c r="I693" s="36">
        <v>10</v>
      </c>
      <c r="J693" s="40"/>
      <c r="K693" s="41">
        <v>11396</v>
      </c>
      <c r="L693" s="41"/>
      <c r="M693" s="41"/>
      <c r="N693" s="42"/>
    </row>
    <row r="694" spans="1:14">
      <c r="A694" s="36">
        <v>685</v>
      </c>
      <c r="B694" s="37" t="s">
        <v>1461</v>
      </c>
      <c r="C694" s="38">
        <v>497117325</v>
      </c>
      <c r="D694" s="36">
        <v>497</v>
      </c>
      <c r="E694" s="33">
        <v>117</v>
      </c>
      <c r="F694" s="33">
        <v>325</v>
      </c>
      <c r="G694" s="33">
        <v>1</v>
      </c>
      <c r="H694" s="39">
        <v>1</v>
      </c>
      <c r="I694" s="36">
        <v>1</v>
      </c>
      <c r="J694" s="40"/>
      <c r="K694" s="41">
        <v>8128</v>
      </c>
      <c r="L694" s="41"/>
      <c r="M694" s="41"/>
      <c r="N694" s="42"/>
    </row>
    <row r="695" spans="1:14">
      <c r="A695" s="36">
        <v>686</v>
      </c>
      <c r="B695" s="37" t="s">
        <v>1462</v>
      </c>
      <c r="C695" s="38">
        <v>497117327</v>
      </c>
      <c r="D695" s="36">
        <v>497</v>
      </c>
      <c r="E695" s="33">
        <v>117</v>
      </c>
      <c r="F695" s="33">
        <v>327</v>
      </c>
      <c r="G695" s="33">
        <v>1</v>
      </c>
      <c r="H695" s="39">
        <v>1</v>
      </c>
      <c r="I695" s="36">
        <v>1</v>
      </c>
      <c r="J695" s="40"/>
      <c r="K695" s="41">
        <v>8240</v>
      </c>
      <c r="L695" s="41"/>
      <c r="M695" s="41"/>
      <c r="N695" s="42"/>
    </row>
    <row r="696" spans="1:14">
      <c r="A696" s="36">
        <v>687</v>
      </c>
      <c r="B696" s="37" t="s">
        <v>1463</v>
      </c>
      <c r="C696" s="38">
        <v>497117332</v>
      </c>
      <c r="D696" s="36">
        <v>497</v>
      </c>
      <c r="E696" s="33">
        <v>117</v>
      </c>
      <c r="F696" s="33">
        <v>332</v>
      </c>
      <c r="G696" s="33">
        <v>1</v>
      </c>
      <c r="H696" s="39">
        <v>1</v>
      </c>
      <c r="I696" s="36">
        <v>1</v>
      </c>
      <c r="J696" s="40"/>
      <c r="K696" s="41">
        <v>8065</v>
      </c>
      <c r="L696" s="41"/>
      <c r="M696" s="41"/>
      <c r="N696" s="42"/>
    </row>
    <row r="697" spans="1:14">
      <c r="A697" s="36">
        <v>688</v>
      </c>
      <c r="B697" s="37" t="s">
        <v>1464</v>
      </c>
      <c r="C697" s="38">
        <v>497117337</v>
      </c>
      <c r="D697" s="36">
        <v>497</v>
      </c>
      <c r="E697" s="33">
        <v>117</v>
      </c>
      <c r="F697" s="33">
        <v>337</v>
      </c>
      <c r="G697" s="33">
        <v>1</v>
      </c>
      <c r="H697" s="39">
        <v>1</v>
      </c>
      <c r="I697" s="36">
        <v>1</v>
      </c>
      <c r="J697" s="40"/>
      <c r="K697" s="41">
        <v>8254</v>
      </c>
      <c r="L697" s="41"/>
      <c r="M697" s="41"/>
      <c r="N697" s="42"/>
    </row>
    <row r="698" spans="1:14">
      <c r="A698" s="36">
        <v>689</v>
      </c>
      <c r="B698" s="37" t="s">
        <v>1465</v>
      </c>
      <c r="C698" s="38">
        <v>497117340</v>
      </c>
      <c r="D698" s="36">
        <v>497</v>
      </c>
      <c r="E698" s="33">
        <v>117</v>
      </c>
      <c r="F698" s="33">
        <v>340</v>
      </c>
      <c r="G698" s="33">
        <v>1</v>
      </c>
      <c r="H698" s="39">
        <v>1</v>
      </c>
      <c r="I698" s="36">
        <v>1</v>
      </c>
      <c r="J698" s="40"/>
      <c r="K698" s="41">
        <v>8211</v>
      </c>
      <c r="L698" s="41"/>
      <c r="M698" s="41"/>
      <c r="N698" s="42"/>
    </row>
    <row r="699" spans="1:14">
      <c r="A699" s="36">
        <v>690</v>
      </c>
      <c r="B699" s="37" t="s">
        <v>1466</v>
      </c>
      <c r="C699" s="38">
        <v>497117605</v>
      </c>
      <c r="D699" s="36">
        <v>497</v>
      </c>
      <c r="E699" s="33">
        <v>117</v>
      </c>
      <c r="F699" s="33">
        <v>605</v>
      </c>
      <c r="G699" s="33">
        <v>1</v>
      </c>
      <c r="H699" s="39">
        <v>1</v>
      </c>
      <c r="I699" s="36">
        <v>6</v>
      </c>
      <c r="J699" s="40"/>
      <c r="K699" s="41">
        <v>9508</v>
      </c>
      <c r="L699" s="41"/>
      <c r="M699" s="41"/>
      <c r="N699" s="42"/>
    </row>
    <row r="700" spans="1:14">
      <c r="A700" s="36">
        <v>691</v>
      </c>
      <c r="B700" s="37" t="s">
        <v>1467</v>
      </c>
      <c r="C700" s="38">
        <v>497117615</v>
      </c>
      <c r="D700" s="36">
        <v>497</v>
      </c>
      <c r="E700" s="33">
        <v>117</v>
      </c>
      <c r="F700" s="33">
        <v>615</v>
      </c>
      <c r="G700" s="33">
        <v>1</v>
      </c>
      <c r="H700" s="39">
        <v>1</v>
      </c>
      <c r="I700" s="36">
        <v>1</v>
      </c>
      <c r="J700" s="40"/>
      <c r="K700" s="41">
        <v>8254</v>
      </c>
      <c r="L700" s="41"/>
      <c r="M700" s="41"/>
      <c r="N700" s="42"/>
    </row>
    <row r="701" spans="1:14">
      <c r="A701" s="36">
        <v>692</v>
      </c>
      <c r="B701" s="37" t="s">
        <v>1468</v>
      </c>
      <c r="C701" s="38">
        <v>497117635</v>
      </c>
      <c r="D701" s="36">
        <v>497</v>
      </c>
      <c r="E701" s="33">
        <v>117</v>
      </c>
      <c r="F701" s="33">
        <v>635</v>
      </c>
      <c r="G701" s="33">
        <v>1</v>
      </c>
      <c r="H701" s="39">
        <v>1</v>
      </c>
      <c r="I701" s="36">
        <v>10</v>
      </c>
      <c r="J701" s="40"/>
      <c r="K701" s="41">
        <v>10798</v>
      </c>
      <c r="L701" s="41"/>
      <c r="M701" s="41"/>
      <c r="N701" s="42"/>
    </row>
    <row r="702" spans="1:14">
      <c r="A702" s="36">
        <v>693</v>
      </c>
      <c r="B702" s="37" t="s">
        <v>1469</v>
      </c>
      <c r="C702" s="38">
        <v>497117670</v>
      </c>
      <c r="D702" s="36">
        <v>497</v>
      </c>
      <c r="E702" s="33">
        <v>117</v>
      </c>
      <c r="F702" s="33">
        <v>670</v>
      </c>
      <c r="G702" s="33">
        <v>1</v>
      </c>
      <c r="H702" s="39">
        <v>1</v>
      </c>
      <c r="I702" s="36">
        <v>10</v>
      </c>
      <c r="J702" s="40"/>
      <c r="K702" s="41">
        <v>11772</v>
      </c>
      <c r="L702" s="41"/>
      <c r="M702" s="41"/>
      <c r="N702" s="42"/>
    </row>
    <row r="703" spans="1:14">
      <c r="A703" s="36">
        <v>694</v>
      </c>
      <c r="B703" s="37" t="s">
        <v>1470</v>
      </c>
      <c r="C703" s="38">
        <v>497117674</v>
      </c>
      <c r="D703" s="36">
        <v>497</v>
      </c>
      <c r="E703" s="33">
        <v>117</v>
      </c>
      <c r="F703" s="33">
        <v>674</v>
      </c>
      <c r="G703" s="33">
        <v>1</v>
      </c>
      <c r="H703" s="39">
        <v>1</v>
      </c>
      <c r="I703" s="36">
        <v>1</v>
      </c>
      <c r="J703" s="40"/>
      <c r="K703" s="41">
        <v>8485</v>
      </c>
      <c r="L703" s="41"/>
      <c r="M703" s="41"/>
      <c r="N703" s="42"/>
    </row>
    <row r="704" spans="1:14">
      <c r="A704" s="36">
        <v>695</v>
      </c>
      <c r="B704" s="37" t="s">
        <v>1471</v>
      </c>
      <c r="C704" s="38">
        <v>498281061</v>
      </c>
      <c r="D704" s="36">
        <v>498</v>
      </c>
      <c r="E704" s="33">
        <v>281</v>
      </c>
      <c r="F704" s="33">
        <v>61</v>
      </c>
      <c r="G704" s="33">
        <v>1</v>
      </c>
      <c r="H704" s="39">
        <v>1</v>
      </c>
      <c r="I704" s="36">
        <v>1</v>
      </c>
      <c r="J704" s="40"/>
      <c r="K704" s="41">
        <v>8254</v>
      </c>
      <c r="L704" s="41"/>
      <c r="M704" s="41"/>
      <c r="N704" s="42"/>
    </row>
    <row r="705" spans="1:14">
      <c r="A705" s="36">
        <v>696</v>
      </c>
      <c r="B705" s="37" t="s">
        <v>1472</v>
      </c>
      <c r="C705" s="38">
        <v>498281137</v>
      </c>
      <c r="D705" s="36">
        <v>498</v>
      </c>
      <c r="E705" s="33">
        <v>281</v>
      </c>
      <c r="F705" s="33">
        <v>137</v>
      </c>
      <c r="G705" s="33">
        <v>1</v>
      </c>
      <c r="H705" s="39">
        <v>1</v>
      </c>
      <c r="I705" s="36">
        <v>10</v>
      </c>
      <c r="J705" s="40"/>
      <c r="K705" s="41">
        <v>12010</v>
      </c>
      <c r="L705" s="41"/>
      <c r="M705" s="41"/>
      <c r="N705" s="42"/>
    </row>
    <row r="706" spans="1:14">
      <c r="A706" s="36">
        <v>697</v>
      </c>
      <c r="B706" s="37" t="s">
        <v>1473</v>
      </c>
      <c r="C706" s="38">
        <v>498281281</v>
      </c>
      <c r="D706" s="36">
        <v>498</v>
      </c>
      <c r="E706" s="33">
        <v>281</v>
      </c>
      <c r="F706" s="33">
        <v>281</v>
      </c>
      <c r="G706" s="33">
        <v>1</v>
      </c>
      <c r="H706" s="39">
        <v>1</v>
      </c>
      <c r="I706" s="36">
        <v>10</v>
      </c>
      <c r="J706" s="40"/>
      <c r="K706" s="41">
        <v>11338</v>
      </c>
      <c r="L706" s="41"/>
      <c r="M706" s="41"/>
      <c r="N706" s="42"/>
    </row>
    <row r="707" spans="1:14">
      <c r="A707" s="36">
        <v>698</v>
      </c>
      <c r="B707" s="37" t="s">
        <v>1474</v>
      </c>
      <c r="C707" s="38">
        <v>499061005</v>
      </c>
      <c r="D707" s="36">
        <v>499</v>
      </c>
      <c r="E707" s="33">
        <v>61</v>
      </c>
      <c r="F707" s="33">
        <v>5</v>
      </c>
      <c r="G707" s="33">
        <v>1</v>
      </c>
      <c r="H707" s="39">
        <v>1</v>
      </c>
      <c r="I707" s="36">
        <v>10</v>
      </c>
      <c r="J707" s="40"/>
      <c r="K707" s="41">
        <v>13365</v>
      </c>
      <c r="L707" s="41"/>
      <c r="M707" s="41"/>
      <c r="N707" s="42"/>
    </row>
    <row r="708" spans="1:14">
      <c r="A708" s="36">
        <v>699</v>
      </c>
      <c r="B708" s="37" t="s">
        <v>1475</v>
      </c>
      <c r="C708" s="38">
        <v>499061061</v>
      </c>
      <c r="D708" s="36">
        <v>499</v>
      </c>
      <c r="E708" s="33">
        <v>61</v>
      </c>
      <c r="F708" s="33">
        <v>61</v>
      </c>
      <c r="G708" s="33">
        <v>1</v>
      </c>
      <c r="H708" s="39">
        <v>1</v>
      </c>
      <c r="I708" s="36">
        <v>9</v>
      </c>
      <c r="J708" s="40"/>
      <c r="K708" s="41">
        <v>10344</v>
      </c>
      <c r="L708" s="41"/>
      <c r="M708" s="41"/>
      <c r="N708" s="42"/>
    </row>
    <row r="709" spans="1:14">
      <c r="A709" s="36">
        <v>700</v>
      </c>
      <c r="B709" s="37" t="s">
        <v>1476</v>
      </c>
      <c r="C709" s="38">
        <v>499061161</v>
      </c>
      <c r="D709" s="36">
        <v>499</v>
      </c>
      <c r="E709" s="33">
        <v>61</v>
      </c>
      <c r="F709" s="33">
        <v>161</v>
      </c>
      <c r="G709" s="33">
        <v>1</v>
      </c>
      <c r="H709" s="39">
        <v>1</v>
      </c>
      <c r="I709" s="36">
        <v>10</v>
      </c>
      <c r="J709" s="40"/>
      <c r="K709" s="41">
        <v>12994</v>
      </c>
      <c r="L709" s="41"/>
      <c r="M709" s="41"/>
      <c r="N709" s="42"/>
    </row>
    <row r="710" spans="1:14">
      <c r="A710" s="36">
        <v>701</v>
      </c>
      <c r="B710" s="37" t="s">
        <v>1477</v>
      </c>
      <c r="C710" s="38">
        <v>499061281</v>
      </c>
      <c r="D710" s="36">
        <v>499</v>
      </c>
      <c r="E710" s="33">
        <v>61</v>
      </c>
      <c r="F710" s="33">
        <v>281</v>
      </c>
      <c r="G710" s="33">
        <v>1</v>
      </c>
      <c r="H710" s="39">
        <v>1</v>
      </c>
      <c r="I710" s="36">
        <v>10</v>
      </c>
      <c r="J710" s="40"/>
      <c r="K710" s="41">
        <v>10746</v>
      </c>
      <c r="L710" s="41"/>
      <c r="M710" s="41"/>
      <c r="N710" s="42"/>
    </row>
    <row r="711" spans="1:14">
      <c r="A711" s="36">
        <v>702</v>
      </c>
      <c r="B711" s="37" t="s">
        <v>1478</v>
      </c>
      <c r="C711" s="38">
        <v>499061332</v>
      </c>
      <c r="D711" s="36">
        <v>499</v>
      </c>
      <c r="E711" s="33">
        <v>61</v>
      </c>
      <c r="F711" s="33">
        <v>332</v>
      </c>
      <c r="G711" s="33">
        <v>1</v>
      </c>
      <c r="H711" s="39">
        <v>1</v>
      </c>
      <c r="I711" s="36">
        <v>10</v>
      </c>
      <c r="J711" s="40"/>
      <c r="K711" s="41">
        <v>11655</v>
      </c>
      <c r="L711" s="41"/>
      <c r="M711" s="41"/>
      <c r="N711" s="42"/>
    </row>
    <row r="712" spans="1:14">
      <c r="A712" s="36">
        <v>703</v>
      </c>
      <c r="B712" s="37" t="s">
        <v>1479</v>
      </c>
      <c r="C712" s="38">
        <v>499061767</v>
      </c>
      <c r="D712" s="36">
        <v>499</v>
      </c>
      <c r="E712" s="33">
        <v>61</v>
      </c>
      <c r="F712" s="33">
        <v>767</v>
      </c>
      <c r="G712" s="33">
        <v>1</v>
      </c>
      <c r="H712" s="39">
        <v>1</v>
      </c>
      <c r="I712" s="36">
        <v>1</v>
      </c>
      <c r="J712" s="40"/>
      <c r="K712" s="41">
        <v>7875</v>
      </c>
      <c r="L712" s="41"/>
      <c r="M712" s="41"/>
      <c r="N712" s="42"/>
    </row>
    <row r="713" spans="1:14">
      <c r="A713" s="36">
        <v>704</v>
      </c>
      <c r="B713" s="37" t="s">
        <v>1480</v>
      </c>
      <c r="C713" s="38">
        <v>3501137005</v>
      </c>
      <c r="D713" s="36">
        <v>3501</v>
      </c>
      <c r="E713" s="33">
        <v>137</v>
      </c>
      <c r="F713" s="33">
        <v>5</v>
      </c>
      <c r="G713" s="33">
        <v>1</v>
      </c>
      <c r="H713" s="39">
        <v>1</v>
      </c>
      <c r="I713" s="36">
        <v>1</v>
      </c>
      <c r="J713" s="40"/>
      <c r="K713" s="41">
        <v>9585</v>
      </c>
      <c r="L713" s="41"/>
      <c r="M713" s="41"/>
      <c r="N713" s="42"/>
    </row>
    <row r="714" spans="1:14">
      <c r="A714" s="36">
        <v>705</v>
      </c>
      <c r="B714" s="37" t="s">
        <v>1481</v>
      </c>
      <c r="C714" s="38">
        <v>3501137061</v>
      </c>
      <c r="D714" s="36">
        <v>3501</v>
      </c>
      <c r="E714" s="33">
        <v>137</v>
      </c>
      <c r="F714" s="33">
        <v>61</v>
      </c>
      <c r="G714" s="33">
        <v>1</v>
      </c>
      <c r="H714" s="39">
        <v>1</v>
      </c>
      <c r="I714" s="36">
        <v>9</v>
      </c>
      <c r="J714" s="40"/>
      <c r="K714" s="41">
        <v>11582</v>
      </c>
      <c r="L714" s="41"/>
      <c r="M714" s="41"/>
      <c r="N714" s="42"/>
    </row>
    <row r="715" spans="1:14">
      <c r="A715" s="36">
        <v>706</v>
      </c>
      <c r="B715" s="37" t="s">
        <v>1482</v>
      </c>
      <c r="C715" s="38">
        <v>3501137086</v>
      </c>
      <c r="D715" s="36">
        <v>3501</v>
      </c>
      <c r="E715" s="33">
        <v>137</v>
      </c>
      <c r="F715" s="33">
        <v>86</v>
      </c>
      <c r="G715" s="33">
        <v>1</v>
      </c>
      <c r="H715" s="39">
        <v>1</v>
      </c>
      <c r="I715" s="36">
        <v>1</v>
      </c>
      <c r="J715" s="40"/>
      <c r="K715" s="41">
        <v>9585</v>
      </c>
      <c r="L715" s="41"/>
      <c r="M715" s="41"/>
      <c r="N715" s="42"/>
    </row>
    <row r="716" spans="1:14">
      <c r="A716" s="36">
        <v>707</v>
      </c>
      <c r="B716" s="37" t="s">
        <v>1483</v>
      </c>
      <c r="C716" s="38">
        <v>3501137127</v>
      </c>
      <c r="D716" s="36">
        <v>3501</v>
      </c>
      <c r="E716" s="33">
        <v>137</v>
      </c>
      <c r="F716" s="33">
        <v>127</v>
      </c>
      <c r="G716" s="33">
        <v>1</v>
      </c>
      <c r="H716" s="39">
        <v>1</v>
      </c>
      <c r="I716" s="36">
        <v>1</v>
      </c>
      <c r="J716" s="40"/>
      <c r="K716" s="41">
        <v>9585</v>
      </c>
      <c r="L716" s="41"/>
      <c r="M716" s="41"/>
      <c r="N716" s="42"/>
    </row>
    <row r="717" spans="1:14">
      <c r="A717" s="36">
        <v>708</v>
      </c>
      <c r="B717" s="37" t="s">
        <v>1484</v>
      </c>
      <c r="C717" s="38">
        <v>3501137137</v>
      </c>
      <c r="D717" s="36">
        <v>3501</v>
      </c>
      <c r="E717" s="33">
        <v>137</v>
      </c>
      <c r="F717" s="33">
        <v>137</v>
      </c>
      <c r="G717" s="33">
        <v>1</v>
      </c>
      <c r="H717" s="39">
        <v>1</v>
      </c>
      <c r="I717" s="36">
        <v>10</v>
      </c>
      <c r="J717" s="40"/>
      <c r="K717" s="41">
        <v>12519</v>
      </c>
      <c r="L717" s="41"/>
      <c r="M717" s="41"/>
      <c r="N717" s="42"/>
    </row>
    <row r="718" spans="1:14">
      <c r="A718" s="36">
        <v>709</v>
      </c>
      <c r="B718" s="37" t="s">
        <v>1485</v>
      </c>
      <c r="C718" s="38">
        <v>3501137210</v>
      </c>
      <c r="D718" s="36">
        <v>3501</v>
      </c>
      <c r="E718" s="33">
        <v>137</v>
      </c>
      <c r="F718" s="33">
        <v>210</v>
      </c>
      <c r="G718" s="33">
        <v>1</v>
      </c>
      <c r="H718" s="39">
        <v>1</v>
      </c>
      <c r="I718" s="36">
        <v>8</v>
      </c>
      <c r="J718" s="40"/>
      <c r="K718" s="41">
        <v>10937</v>
      </c>
      <c r="L718" s="41"/>
      <c r="M718" s="41"/>
      <c r="N718" s="42"/>
    </row>
    <row r="719" spans="1:14">
      <c r="A719" s="36">
        <v>710</v>
      </c>
      <c r="B719" s="37" t="s">
        <v>1486</v>
      </c>
      <c r="C719" s="38">
        <v>3501137278</v>
      </c>
      <c r="D719" s="36">
        <v>3501</v>
      </c>
      <c r="E719" s="33">
        <v>137</v>
      </c>
      <c r="F719" s="33">
        <v>278</v>
      </c>
      <c r="G719" s="33">
        <v>1</v>
      </c>
      <c r="H719" s="39">
        <v>1</v>
      </c>
      <c r="I719" s="36">
        <v>1</v>
      </c>
      <c r="J719" s="40"/>
      <c r="K719" s="41">
        <v>9585</v>
      </c>
      <c r="L719" s="41"/>
      <c r="M719" s="41"/>
      <c r="N719" s="42"/>
    </row>
    <row r="720" spans="1:14">
      <c r="A720" s="36">
        <v>711</v>
      </c>
      <c r="B720" s="37" t="s">
        <v>1487</v>
      </c>
      <c r="C720" s="33">
        <v>3501137281</v>
      </c>
      <c r="D720" s="36">
        <v>3501</v>
      </c>
      <c r="E720" s="33">
        <v>137</v>
      </c>
      <c r="F720" s="33">
        <v>281</v>
      </c>
      <c r="G720" s="33">
        <v>1</v>
      </c>
      <c r="H720" s="39">
        <v>1</v>
      </c>
      <c r="I720" s="36">
        <v>10</v>
      </c>
      <c r="J720" s="40"/>
      <c r="K720" s="41">
        <v>12736</v>
      </c>
      <c r="L720" s="41"/>
      <c r="M720" s="41"/>
    </row>
    <row r="721" spans="1:13">
      <c r="A721" s="36">
        <v>712</v>
      </c>
      <c r="B721" s="37" t="s">
        <v>1488</v>
      </c>
      <c r="C721" s="33">
        <v>3501137325</v>
      </c>
      <c r="D721" s="36">
        <v>3501</v>
      </c>
      <c r="E721" s="33">
        <v>137</v>
      </c>
      <c r="F721" s="33">
        <v>325</v>
      </c>
      <c r="G721" s="33">
        <v>1</v>
      </c>
      <c r="H721" s="39">
        <v>1</v>
      </c>
      <c r="I721" s="36">
        <v>10</v>
      </c>
      <c r="J721" s="40"/>
      <c r="K721" s="41">
        <v>13720</v>
      </c>
      <c r="L721" s="41"/>
      <c r="M721" s="41"/>
    </row>
    <row r="722" spans="1:13">
      <c r="A722" s="36">
        <v>713</v>
      </c>
      <c r="B722" s="37" t="s">
        <v>1489</v>
      </c>
      <c r="C722" s="33">
        <v>3501137332</v>
      </c>
      <c r="D722" s="36">
        <v>3501</v>
      </c>
      <c r="E722" s="33">
        <v>137</v>
      </c>
      <c r="F722" s="33">
        <v>332</v>
      </c>
      <c r="G722" s="33">
        <v>1</v>
      </c>
      <c r="H722" s="39">
        <v>1</v>
      </c>
      <c r="I722" s="36">
        <v>1</v>
      </c>
      <c r="J722" s="40"/>
      <c r="K722" s="41">
        <v>9585</v>
      </c>
      <c r="L722" s="41"/>
      <c r="M722" s="41"/>
    </row>
    <row r="723" spans="1:13">
      <c r="A723" s="36">
        <v>714</v>
      </c>
      <c r="B723" s="37" t="s">
        <v>1490</v>
      </c>
      <c r="C723" s="33">
        <v>3502281137</v>
      </c>
      <c r="D723" s="36">
        <v>3502</v>
      </c>
      <c r="E723" s="33">
        <v>281</v>
      </c>
      <c r="F723" s="33">
        <v>137</v>
      </c>
      <c r="G723" s="33">
        <v>1</v>
      </c>
      <c r="H723" s="39">
        <v>1</v>
      </c>
      <c r="I723" s="36">
        <v>10</v>
      </c>
      <c r="J723" s="40"/>
      <c r="K723" s="41">
        <v>13188</v>
      </c>
      <c r="L723" s="41"/>
      <c r="M723" s="41"/>
    </row>
    <row r="724" spans="1:13">
      <c r="A724" s="36">
        <v>715</v>
      </c>
      <c r="B724" s="37" t="s">
        <v>1491</v>
      </c>
      <c r="C724" s="33">
        <v>3502281281</v>
      </c>
      <c r="D724" s="36">
        <v>3502</v>
      </c>
      <c r="E724" s="33">
        <v>281</v>
      </c>
      <c r="F724" s="33">
        <v>281</v>
      </c>
      <c r="G724" s="33">
        <v>1</v>
      </c>
      <c r="H724" s="39">
        <v>1</v>
      </c>
      <c r="I724" s="36">
        <v>10</v>
      </c>
      <c r="J724" s="40"/>
      <c r="K724" s="41">
        <v>11431</v>
      </c>
      <c r="L724" s="41"/>
      <c r="M724" s="41"/>
    </row>
    <row r="725" spans="1:13">
      <c r="A725" s="36">
        <v>716</v>
      </c>
      <c r="B725" s="37" t="s">
        <v>1492</v>
      </c>
      <c r="C725" s="33">
        <v>3503160031</v>
      </c>
      <c r="D725" s="36">
        <v>3503</v>
      </c>
      <c r="E725" s="33">
        <v>160</v>
      </c>
      <c r="F725" s="33">
        <v>31</v>
      </c>
      <c r="G725" s="33">
        <v>1</v>
      </c>
      <c r="H725" s="39">
        <v>1</v>
      </c>
      <c r="I725" s="36">
        <v>10</v>
      </c>
      <c r="J725" s="40"/>
      <c r="K725" s="41">
        <v>11006</v>
      </c>
      <c r="L725" s="41"/>
      <c r="M725" s="41"/>
    </row>
    <row r="726" spans="1:13">
      <c r="A726" s="36">
        <v>717</v>
      </c>
      <c r="B726" s="37" t="s">
        <v>1493</v>
      </c>
      <c r="C726" s="33">
        <v>3503160048</v>
      </c>
      <c r="D726" s="36">
        <v>3503</v>
      </c>
      <c r="E726" s="33">
        <v>160</v>
      </c>
      <c r="F726" s="33">
        <v>48</v>
      </c>
      <c r="G726" s="33">
        <v>1</v>
      </c>
      <c r="H726" s="39">
        <v>1</v>
      </c>
      <c r="I726" s="36">
        <v>1</v>
      </c>
      <c r="J726" s="40"/>
      <c r="K726" s="41">
        <v>8211</v>
      </c>
      <c r="L726" s="41"/>
      <c r="M726" s="41"/>
    </row>
    <row r="727" spans="1:13">
      <c r="A727" s="36">
        <v>718</v>
      </c>
      <c r="B727" s="37" t="s">
        <v>1494</v>
      </c>
      <c r="C727" s="33">
        <v>3503160056</v>
      </c>
      <c r="D727" s="36">
        <v>3503</v>
      </c>
      <c r="E727" s="33">
        <v>160</v>
      </c>
      <c r="F727" s="33">
        <v>56</v>
      </c>
      <c r="G727" s="33">
        <v>1</v>
      </c>
      <c r="H727" s="39">
        <v>1</v>
      </c>
      <c r="I727" s="36">
        <v>1</v>
      </c>
      <c r="J727" s="40"/>
      <c r="K727" s="41">
        <v>8233</v>
      </c>
      <c r="L727" s="41"/>
      <c r="M727" s="41"/>
    </row>
    <row r="728" spans="1:13">
      <c r="A728" s="36">
        <v>719</v>
      </c>
      <c r="B728" s="37" t="s">
        <v>1495</v>
      </c>
      <c r="C728" s="33">
        <v>3503160079</v>
      </c>
      <c r="D728" s="36">
        <v>3503</v>
      </c>
      <c r="E728" s="33">
        <v>160</v>
      </c>
      <c r="F728" s="33">
        <v>79</v>
      </c>
      <c r="G728" s="33">
        <v>1</v>
      </c>
      <c r="H728" s="39">
        <v>1</v>
      </c>
      <c r="I728" s="36">
        <v>3</v>
      </c>
      <c r="J728" s="40"/>
      <c r="K728" s="41">
        <v>8705</v>
      </c>
      <c r="L728" s="41"/>
      <c r="M728" s="41"/>
    </row>
    <row r="729" spans="1:13">
      <c r="A729" s="36">
        <v>720</v>
      </c>
      <c r="B729" s="37" t="s">
        <v>1496</v>
      </c>
      <c r="C729" s="33">
        <v>3503160160</v>
      </c>
      <c r="D729" s="36">
        <v>3503</v>
      </c>
      <c r="E729" s="33">
        <v>160</v>
      </c>
      <c r="F729" s="33">
        <v>160</v>
      </c>
      <c r="G729" s="33">
        <v>1</v>
      </c>
      <c r="H729" s="39">
        <v>1</v>
      </c>
      <c r="I729" s="36">
        <v>10</v>
      </c>
      <c r="J729" s="40"/>
      <c r="K729" s="41">
        <v>10550</v>
      </c>
      <c r="L729" s="41"/>
      <c r="M729" s="41"/>
    </row>
    <row r="730" spans="1:13">
      <c r="A730" s="36">
        <v>721</v>
      </c>
      <c r="B730" s="37" t="s">
        <v>1497</v>
      </c>
      <c r="C730" s="33">
        <v>3503160258</v>
      </c>
      <c r="D730" s="36">
        <v>3503</v>
      </c>
      <c r="E730" s="33">
        <v>160</v>
      </c>
      <c r="F730" s="33">
        <v>258</v>
      </c>
      <c r="G730" s="33">
        <v>1</v>
      </c>
      <c r="H730" s="39">
        <v>1</v>
      </c>
      <c r="I730" s="36">
        <v>10</v>
      </c>
      <c r="J730" s="40"/>
      <c r="K730" s="41">
        <v>12389</v>
      </c>
      <c r="L730" s="41"/>
      <c r="M730" s="41"/>
    </row>
    <row r="731" spans="1:13">
      <c r="A731" s="36">
        <v>722</v>
      </c>
      <c r="B731" s="37" t="s">
        <v>1498</v>
      </c>
      <c r="C731" s="33">
        <v>3503160295</v>
      </c>
      <c r="D731" s="36">
        <v>3503</v>
      </c>
      <c r="E731" s="33">
        <v>160</v>
      </c>
      <c r="F731" s="33">
        <v>295</v>
      </c>
      <c r="G731" s="33">
        <v>1</v>
      </c>
      <c r="H731" s="39">
        <v>1</v>
      </c>
      <c r="I731" s="36">
        <v>1</v>
      </c>
      <c r="J731" s="40"/>
      <c r="K731" s="41">
        <v>8254</v>
      </c>
      <c r="L731" s="41"/>
      <c r="M731" s="41"/>
    </row>
    <row r="732" spans="1:13">
      <c r="A732" s="36">
        <v>723</v>
      </c>
      <c r="B732" s="37" t="s">
        <v>1499</v>
      </c>
      <c r="C732" s="33">
        <v>3503160301</v>
      </c>
      <c r="D732" s="36">
        <v>3503</v>
      </c>
      <c r="E732" s="33">
        <v>160</v>
      </c>
      <c r="F732" s="33">
        <v>301</v>
      </c>
      <c r="G732" s="33">
        <v>1</v>
      </c>
      <c r="H732" s="39">
        <v>1</v>
      </c>
      <c r="I732" s="36">
        <v>10</v>
      </c>
      <c r="J732" s="40"/>
      <c r="K732" s="41">
        <v>12389</v>
      </c>
      <c r="L732" s="41"/>
      <c r="M732" s="41"/>
    </row>
    <row r="733" spans="1:13">
      <c r="A733" s="36">
        <v>724</v>
      </c>
      <c r="B733" s="37" t="s">
        <v>1500</v>
      </c>
      <c r="C733" s="33">
        <v>3503160342</v>
      </c>
      <c r="D733" s="36">
        <v>3503</v>
      </c>
      <c r="E733" s="33">
        <v>160</v>
      </c>
      <c r="F733" s="33">
        <v>342</v>
      </c>
      <c r="G733" s="33">
        <v>1</v>
      </c>
      <c r="H733" s="39">
        <v>1</v>
      </c>
      <c r="I733" s="36">
        <v>1</v>
      </c>
      <c r="J733" s="40"/>
      <c r="K733" s="41">
        <v>8254</v>
      </c>
      <c r="L733" s="41"/>
      <c r="M733" s="41"/>
    </row>
    <row r="734" spans="1:13">
      <c r="A734" s="36">
        <v>725</v>
      </c>
      <c r="B734" s="37" t="s">
        <v>1501</v>
      </c>
      <c r="C734" s="33">
        <v>3503160735</v>
      </c>
      <c r="D734" s="36">
        <v>3503</v>
      </c>
      <c r="E734" s="33">
        <v>160</v>
      </c>
      <c r="F734" s="33">
        <v>735</v>
      </c>
      <c r="G734" s="33">
        <v>1</v>
      </c>
      <c r="H734" s="39">
        <v>1</v>
      </c>
      <c r="I734" s="36">
        <v>10</v>
      </c>
      <c r="J734" s="40"/>
      <c r="K734" s="41">
        <v>12389</v>
      </c>
      <c r="L734" s="41"/>
      <c r="M734" s="41"/>
    </row>
    <row r="735" spans="1:13">
      <c r="A735" s="36">
        <v>726</v>
      </c>
      <c r="B735" s="37" t="s">
        <v>1502</v>
      </c>
      <c r="C735" s="33">
        <v>3504035016</v>
      </c>
      <c r="D735" s="36">
        <v>3504</v>
      </c>
      <c r="E735" s="33">
        <v>35</v>
      </c>
      <c r="F735" s="33">
        <v>16</v>
      </c>
      <c r="G735" s="33">
        <v>1</v>
      </c>
      <c r="H735" s="39">
        <v>1.077</v>
      </c>
      <c r="I735" s="36">
        <v>1</v>
      </c>
      <c r="J735" s="40"/>
      <c r="K735" s="41">
        <v>10207</v>
      </c>
      <c r="L735" s="41"/>
      <c r="M735" s="41"/>
    </row>
    <row r="736" spans="1:13">
      <c r="A736" s="36">
        <v>727</v>
      </c>
      <c r="B736" s="37" t="s">
        <v>1503</v>
      </c>
      <c r="C736" s="33">
        <v>3504035035</v>
      </c>
      <c r="D736" s="36">
        <v>3504</v>
      </c>
      <c r="E736" s="33">
        <v>35</v>
      </c>
      <c r="F736" s="33">
        <v>35</v>
      </c>
      <c r="G736" s="33">
        <v>1</v>
      </c>
      <c r="H736" s="39">
        <v>1.077</v>
      </c>
      <c r="I736" s="36">
        <v>10</v>
      </c>
      <c r="J736" s="40"/>
      <c r="K736" s="41">
        <v>13052</v>
      </c>
      <c r="L736" s="41"/>
      <c r="M736" s="41"/>
    </row>
    <row r="737" spans="1:13">
      <c r="A737" s="36">
        <v>728</v>
      </c>
      <c r="B737" s="37" t="s">
        <v>1504</v>
      </c>
      <c r="C737" s="33">
        <v>3504035044</v>
      </c>
      <c r="D737" s="36">
        <v>3504</v>
      </c>
      <c r="E737" s="33">
        <v>35</v>
      </c>
      <c r="F737" s="33">
        <v>44</v>
      </c>
      <c r="G737" s="33">
        <v>1</v>
      </c>
      <c r="H737" s="39">
        <v>1.077</v>
      </c>
      <c r="I737" s="36">
        <v>10</v>
      </c>
      <c r="J737" s="40"/>
      <c r="K737" s="41">
        <v>14635</v>
      </c>
      <c r="L737" s="41"/>
      <c r="M737" s="41"/>
    </row>
    <row r="738" spans="1:13">
      <c r="A738" s="36">
        <v>729</v>
      </c>
      <c r="B738" s="37" t="s">
        <v>1505</v>
      </c>
      <c r="C738" s="33">
        <v>3504035057</v>
      </c>
      <c r="D738" s="36">
        <v>3504</v>
      </c>
      <c r="E738" s="33">
        <v>35</v>
      </c>
      <c r="F738" s="33">
        <v>57</v>
      </c>
      <c r="G738" s="33">
        <v>1</v>
      </c>
      <c r="H738" s="39">
        <v>1.077</v>
      </c>
      <c r="I738" s="36">
        <v>1</v>
      </c>
      <c r="J738" s="40"/>
      <c r="K738" s="41">
        <v>10207</v>
      </c>
      <c r="L738" s="41"/>
      <c r="M738" s="41"/>
    </row>
    <row r="739" spans="1:13">
      <c r="A739" s="36">
        <v>730</v>
      </c>
      <c r="B739" s="37" t="s">
        <v>1506</v>
      </c>
      <c r="C739" s="33">
        <v>3504035207</v>
      </c>
      <c r="D739" s="36">
        <v>3504</v>
      </c>
      <c r="E739" s="33">
        <v>35</v>
      </c>
      <c r="F739" s="33">
        <v>207</v>
      </c>
      <c r="G739" s="33">
        <v>1</v>
      </c>
      <c r="H739" s="39">
        <v>1.077</v>
      </c>
      <c r="I739" s="36">
        <v>10</v>
      </c>
      <c r="J739" s="40"/>
      <c r="K739" s="41">
        <v>14635</v>
      </c>
      <c r="L739" s="41"/>
      <c r="M739" s="41"/>
    </row>
    <row r="740" spans="1:13">
      <c r="A740" s="36">
        <v>731</v>
      </c>
      <c r="B740" s="37" t="s">
        <v>1507</v>
      </c>
      <c r="C740" s="33">
        <v>3504035244</v>
      </c>
      <c r="D740" s="36">
        <v>3504</v>
      </c>
      <c r="E740" s="33">
        <v>35</v>
      </c>
      <c r="F740" s="33">
        <v>244</v>
      </c>
      <c r="G740" s="33">
        <v>1</v>
      </c>
      <c r="H740" s="39">
        <v>1.077</v>
      </c>
      <c r="I740" s="36">
        <v>1</v>
      </c>
      <c r="J740" s="40"/>
      <c r="K740" s="41">
        <v>10207</v>
      </c>
      <c r="L740" s="41"/>
      <c r="M740" s="41"/>
    </row>
    <row r="741" spans="1:13">
      <c r="A741" s="36">
        <v>732</v>
      </c>
      <c r="B741" s="37" t="s">
        <v>1508</v>
      </c>
      <c r="C741" s="33">
        <v>3506262030</v>
      </c>
      <c r="D741" s="36">
        <v>3506</v>
      </c>
      <c r="E741" s="33">
        <v>262</v>
      </c>
      <c r="F741" s="33">
        <v>30</v>
      </c>
      <c r="G741" s="33">
        <v>1</v>
      </c>
      <c r="H741" s="39">
        <v>1</v>
      </c>
      <c r="I741" s="36">
        <v>1</v>
      </c>
      <c r="J741" s="40"/>
      <c r="K741" s="41">
        <v>7875</v>
      </c>
      <c r="L741" s="41"/>
      <c r="M741" s="41"/>
    </row>
    <row r="742" spans="1:13">
      <c r="A742" s="36">
        <v>733</v>
      </c>
      <c r="B742" s="37" t="s">
        <v>1509</v>
      </c>
      <c r="C742" s="33">
        <v>3506262035</v>
      </c>
      <c r="D742" s="36">
        <v>3506</v>
      </c>
      <c r="E742" s="33">
        <v>262</v>
      </c>
      <c r="F742" s="33">
        <v>35</v>
      </c>
      <c r="G742" s="33">
        <v>1</v>
      </c>
      <c r="H742" s="39">
        <v>1</v>
      </c>
      <c r="I742" s="36">
        <v>10</v>
      </c>
      <c r="J742" s="40"/>
      <c r="K742" s="41">
        <v>13720</v>
      </c>
      <c r="L742" s="41"/>
      <c r="M742" s="41"/>
    </row>
    <row r="743" spans="1:13">
      <c r="A743" s="36">
        <v>734</v>
      </c>
      <c r="B743" s="37" t="s">
        <v>1510</v>
      </c>
      <c r="C743" s="33">
        <v>3506262049</v>
      </c>
      <c r="D743" s="36">
        <v>3506</v>
      </c>
      <c r="E743" s="33">
        <v>262</v>
      </c>
      <c r="F743" s="33">
        <v>49</v>
      </c>
      <c r="G743" s="33">
        <v>1</v>
      </c>
      <c r="H743" s="39">
        <v>1</v>
      </c>
      <c r="I743" s="36">
        <v>10</v>
      </c>
      <c r="J743" s="40"/>
      <c r="K743" s="41">
        <v>14366</v>
      </c>
      <c r="L743" s="41"/>
      <c r="M743" s="41"/>
    </row>
    <row r="744" spans="1:13">
      <c r="A744" s="36">
        <v>735</v>
      </c>
      <c r="B744" s="37" t="s">
        <v>1511</v>
      </c>
      <c r="C744" s="33">
        <v>3506262057</v>
      </c>
      <c r="D744" s="36">
        <v>3506</v>
      </c>
      <c r="E744" s="33">
        <v>262</v>
      </c>
      <c r="F744" s="33">
        <v>57</v>
      </c>
      <c r="G744" s="33">
        <v>1</v>
      </c>
      <c r="H744" s="39">
        <v>1</v>
      </c>
      <c r="I744" s="36">
        <v>10</v>
      </c>
      <c r="J744" s="40"/>
      <c r="K744" s="41">
        <v>11653</v>
      </c>
      <c r="L744" s="41"/>
      <c r="M744" s="41"/>
    </row>
    <row r="745" spans="1:13">
      <c r="A745" s="36">
        <v>736</v>
      </c>
      <c r="B745" s="37" t="s">
        <v>1512</v>
      </c>
      <c r="C745" s="33">
        <v>3506262071</v>
      </c>
      <c r="D745" s="36">
        <v>3506</v>
      </c>
      <c r="E745" s="33">
        <v>262</v>
      </c>
      <c r="F745" s="33">
        <v>71</v>
      </c>
      <c r="G745" s="33">
        <v>1</v>
      </c>
      <c r="H745" s="39">
        <v>1</v>
      </c>
      <c r="I745" s="36">
        <v>10</v>
      </c>
      <c r="J745" s="40"/>
      <c r="K745" s="41">
        <v>13720</v>
      </c>
      <c r="L745" s="41"/>
      <c r="M745" s="41"/>
    </row>
    <row r="746" spans="1:13">
      <c r="A746" s="36">
        <v>737</v>
      </c>
      <c r="B746" s="37" t="s">
        <v>1513</v>
      </c>
      <c r="C746" s="33">
        <v>3506262093</v>
      </c>
      <c r="D746" s="36">
        <v>3506</v>
      </c>
      <c r="E746" s="33">
        <v>262</v>
      </c>
      <c r="F746" s="33">
        <v>93</v>
      </c>
      <c r="G746" s="33">
        <v>1</v>
      </c>
      <c r="H746" s="39">
        <v>1</v>
      </c>
      <c r="I746" s="36">
        <v>9</v>
      </c>
      <c r="J746" s="40"/>
      <c r="K746" s="41">
        <v>10915</v>
      </c>
      <c r="L746" s="41"/>
      <c r="M746" s="41"/>
    </row>
    <row r="747" spans="1:13">
      <c r="A747" s="36">
        <v>738</v>
      </c>
      <c r="B747" s="37" t="s">
        <v>1514</v>
      </c>
      <c r="C747" s="33">
        <v>3506262149</v>
      </c>
      <c r="D747" s="36">
        <v>3506</v>
      </c>
      <c r="E747" s="33">
        <v>262</v>
      </c>
      <c r="F747" s="33">
        <v>149</v>
      </c>
      <c r="G747" s="33">
        <v>1</v>
      </c>
      <c r="H747" s="39">
        <v>1</v>
      </c>
      <c r="I747" s="36">
        <v>10</v>
      </c>
      <c r="J747" s="40"/>
      <c r="K747" s="41">
        <v>12010</v>
      </c>
      <c r="L747" s="41"/>
      <c r="M747" s="41"/>
    </row>
    <row r="748" spans="1:13">
      <c r="A748" s="36">
        <v>739</v>
      </c>
      <c r="B748" s="37" t="s">
        <v>1515</v>
      </c>
      <c r="C748" s="33">
        <v>3506262150</v>
      </c>
      <c r="D748" s="36">
        <v>3506</v>
      </c>
      <c r="E748" s="33">
        <v>262</v>
      </c>
      <c r="F748" s="33">
        <v>150</v>
      </c>
      <c r="G748" s="33">
        <v>1</v>
      </c>
      <c r="H748" s="39">
        <v>1</v>
      </c>
      <c r="I748" s="36">
        <v>1</v>
      </c>
      <c r="J748" s="40"/>
      <c r="K748" s="41">
        <v>10231</v>
      </c>
      <c r="L748" s="41"/>
      <c r="M748" s="41"/>
    </row>
    <row r="749" spans="1:13">
      <c r="A749" s="36">
        <v>740</v>
      </c>
      <c r="B749" s="37" t="s">
        <v>1516</v>
      </c>
      <c r="C749" s="33">
        <v>3506262163</v>
      </c>
      <c r="D749" s="36">
        <v>3506</v>
      </c>
      <c r="E749" s="33">
        <v>262</v>
      </c>
      <c r="F749" s="33">
        <v>163</v>
      </c>
      <c r="G749" s="33">
        <v>1</v>
      </c>
      <c r="H749" s="39">
        <v>1</v>
      </c>
      <c r="I749" s="36">
        <v>9</v>
      </c>
      <c r="J749" s="40"/>
      <c r="K749" s="41">
        <v>10933</v>
      </c>
      <c r="L749" s="41"/>
      <c r="M749" s="41"/>
    </row>
    <row r="750" spans="1:13">
      <c r="A750" s="36">
        <v>741</v>
      </c>
      <c r="B750" s="37" t="s">
        <v>1517</v>
      </c>
      <c r="C750" s="33">
        <v>3506262165</v>
      </c>
      <c r="D750" s="36">
        <v>3506</v>
      </c>
      <c r="E750" s="33">
        <v>262</v>
      </c>
      <c r="F750" s="33">
        <v>165</v>
      </c>
      <c r="G750" s="33">
        <v>1</v>
      </c>
      <c r="H750" s="39">
        <v>1</v>
      </c>
      <c r="I750" s="36">
        <v>7</v>
      </c>
      <c r="J750" s="40"/>
      <c r="K750" s="41">
        <v>10409</v>
      </c>
      <c r="L750" s="41"/>
      <c r="M750" s="41"/>
    </row>
    <row r="751" spans="1:13">
      <c r="A751" s="36">
        <v>742</v>
      </c>
      <c r="B751" s="37" t="s">
        <v>1518</v>
      </c>
      <c r="C751" s="33">
        <v>3506262176</v>
      </c>
      <c r="D751" s="36">
        <v>3506</v>
      </c>
      <c r="E751" s="33">
        <v>262</v>
      </c>
      <c r="F751" s="33">
        <v>176</v>
      </c>
      <c r="G751" s="33">
        <v>1</v>
      </c>
      <c r="H751" s="39">
        <v>1</v>
      </c>
      <c r="I751" s="36">
        <v>1</v>
      </c>
      <c r="J751" s="40"/>
      <c r="K751" s="41">
        <v>8945</v>
      </c>
      <c r="L751" s="41"/>
      <c r="M751" s="41"/>
    </row>
    <row r="752" spans="1:13">
      <c r="A752" s="36">
        <v>743</v>
      </c>
      <c r="B752" s="37" t="s">
        <v>1519</v>
      </c>
      <c r="C752" s="33">
        <v>3506262178</v>
      </c>
      <c r="D752" s="36">
        <v>3506</v>
      </c>
      <c r="E752" s="33">
        <v>262</v>
      </c>
      <c r="F752" s="33">
        <v>178</v>
      </c>
      <c r="G752" s="33">
        <v>1</v>
      </c>
      <c r="H752" s="39">
        <v>1</v>
      </c>
      <c r="I752" s="36">
        <v>9</v>
      </c>
      <c r="J752" s="40"/>
      <c r="K752" s="41">
        <v>10539</v>
      </c>
      <c r="L752" s="41"/>
      <c r="M752" s="41"/>
    </row>
    <row r="753" spans="1:13">
      <c r="A753" s="36">
        <v>744</v>
      </c>
      <c r="B753" s="37" t="s">
        <v>1520</v>
      </c>
      <c r="C753" s="33">
        <v>3506262229</v>
      </c>
      <c r="D753" s="36">
        <v>3506</v>
      </c>
      <c r="E753" s="33">
        <v>262</v>
      </c>
      <c r="F753" s="33">
        <v>229</v>
      </c>
      <c r="G753" s="33">
        <v>1</v>
      </c>
      <c r="H753" s="39">
        <v>1</v>
      </c>
      <c r="I753" s="36">
        <v>1</v>
      </c>
      <c r="J753" s="40"/>
      <c r="K753" s="41">
        <v>8867</v>
      </c>
      <c r="L753" s="41"/>
      <c r="M753" s="41"/>
    </row>
    <row r="754" spans="1:13">
      <c r="A754" s="36">
        <v>745</v>
      </c>
      <c r="B754" s="37" t="s">
        <v>1521</v>
      </c>
      <c r="C754" s="33">
        <v>3506262248</v>
      </c>
      <c r="D754" s="36">
        <v>3506</v>
      </c>
      <c r="E754" s="33">
        <v>262</v>
      </c>
      <c r="F754" s="33">
        <v>248</v>
      </c>
      <c r="G754" s="33">
        <v>1</v>
      </c>
      <c r="H754" s="39">
        <v>1</v>
      </c>
      <c r="I754" s="36">
        <v>5</v>
      </c>
      <c r="J754" s="40"/>
      <c r="K754" s="41">
        <v>10266</v>
      </c>
      <c r="L754" s="41"/>
      <c r="M754" s="41"/>
    </row>
    <row r="755" spans="1:13">
      <c r="A755" s="36">
        <v>746</v>
      </c>
      <c r="B755" s="37" t="s">
        <v>1522</v>
      </c>
      <c r="C755" s="33">
        <v>3506262258</v>
      </c>
      <c r="D755" s="36">
        <v>3506</v>
      </c>
      <c r="E755" s="33">
        <v>262</v>
      </c>
      <c r="F755" s="33">
        <v>258</v>
      </c>
      <c r="G755" s="33">
        <v>1</v>
      </c>
      <c r="H755" s="39">
        <v>1</v>
      </c>
      <c r="I755" s="36">
        <v>9</v>
      </c>
      <c r="J755" s="40"/>
      <c r="K755" s="41">
        <v>9984</v>
      </c>
      <c r="L755" s="41"/>
      <c r="M755" s="41"/>
    </row>
    <row r="756" spans="1:13">
      <c r="A756" s="36">
        <v>747</v>
      </c>
      <c r="B756" s="37" t="s">
        <v>1523</v>
      </c>
      <c r="C756" s="33">
        <v>3506262262</v>
      </c>
      <c r="D756" s="36">
        <v>3506</v>
      </c>
      <c r="E756" s="33">
        <v>262</v>
      </c>
      <c r="F756" s="33">
        <v>262</v>
      </c>
      <c r="G756" s="33">
        <v>1</v>
      </c>
      <c r="H756" s="39">
        <v>1</v>
      </c>
      <c r="I756" s="36">
        <v>3</v>
      </c>
      <c r="J756" s="40"/>
      <c r="K756" s="41">
        <v>9400</v>
      </c>
      <c r="L756" s="41"/>
      <c r="M756" s="41"/>
    </row>
    <row r="757" spans="1:13">
      <c r="A757" s="36">
        <v>748</v>
      </c>
      <c r="B757" s="37" t="s">
        <v>1524</v>
      </c>
      <c r="C757" s="33">
        <v>3506262274</v>
      </c>
      <c r="D757" s="36">
        <v>3506</v>
      </c>
      <c r="E757" s="33">
        <v>262</v>
      </c>
      <c r="F757" s="33">
        <v>274</v>
      </c>
      <c r="G757" s="33">
        <v>1</v>
      </c>
      <c r="H757" s="39">
        <v>1</v>
      </c>
      <c r="I757" s="36">
        <v>1</v>
      </c>
      <c r="J757" s="40"/>
      <c r="K757" s="41">
        <v>9800</v>
      </c>
      <c r="L757" s="41"/>
      <c r="M757" s="41"/>
    </row>
    <row r="758" spans="1:13">
      <c r="A758" s="36">
        <v>749</v>
      </c>
      <c r="B758" s="37" t="s">
        <v>1525</v>
      </c>
      <c r="C758" s="33">
        <v>3506262284</v>
      </c>
      <c r="D758" s="36">
        <v>3506</v>
      </c>
      <c r="E758" s="33">
        <v>262</v>
      </c>
      <c r="F758" s="33">
        <v>284</v>
      </c>
      <c r="G758" s="33">
        <v>1</v>
      </c>
      <c r="H758" s="39">
        <v>1</v>
      </c>
      <c r="I758" s="36">
        <v>1</v>
      </c>
      <c r="J758" s="40"/>
      <c r="K758" s="41">
        <v>7875</v>
      </c>
      <c r="L758" s="41"/>
      <c r="M758" s="41"/>
    </row>
    <row r="759" spans="1:13">
      <c r="A759" s="36">
        <v>750</v>
      </c>
      <c r="B759" s="37" t="s">
        <v>1526</v>
      </c>
      <c r="C759" s="33">
        <v>3506262305</v>
      </c>
      <c r="D759" s="36">
        <v>3506</v>
      </c>
      <c r="E759" s="33">
        <v>262</v>
      </c>
      <c r="F759" s="33">
        <v>305</v>
      </c>
      <c r="G759" s="33">
        <v>1</v>
      </c>
      <c r="H759" s="39">
        <v>1</v>
      </c>
      <c r="I759" s="36">
        <v>1</v>
      </c>
      <c r="J759" s="40"/>
      <c r="K759" s="41">
        <v>8445</v>
      </c>
      <c r="L759" s="41"/>
      <c r="M759" s="41"/>
    </row>
    <row r="760" spans="1:13">
      <c r="A760" s="36">
        <v>751</v>
      </c>
      <c r="B760" s="37" t="s">
        <v>1527</v>
      </c>
      <c r="C760" s="33">
        <v>3506262346</v>
      </c>
      <c r="D760" s="36">
        <v>3506</v>
      </c>
      <c r="E760" s="33">
        <v>262</v>
      </c>
      <c r="F760" s="33">
        <v>346</v>
      </c>
      <c r="G760" s="33">
        <v>1</v>
      </c>
      <c r="H760" s="39">
        <v>1</v>
      </c>
      <c r="I760" s="36">
        <v>10</v>
      </c>
      <c r="J760" s="40"/>
      <c r="K760" s="41">
        <v>14151</v>
      </c>
      <c r="L760" s="41"/>
      <c r="M760" s="41"/>
    </row>
    <row r="761" spans="1:13">
      <c r="A761" s="36">
        <v>752</v>
      </c>
      <c r="B761" s="37" t="s">
        <v>1528</v>
      </c>
      <c r="C761" s="33">
        <v>3506262347</v>
      </c>
      <c r="D761" s="36">
        <v>3506</v>
      </c>
      <c r="E761" s="33">
        <v>262</v>
      </c>
      <c r="F761" s="33">
        <v>347</v>
      </c>
      <c r="G761" s="33">
        <v>1</v>
      </c>
      <c r="H761" s="39">
        <v>1</v>
      </c>
      <c r="I761" s="36">
        <v>1</v>
      </c>
      <c r="J761" s="40"/>
      <c r="K761" s="41">
        <v>7875</v>
      </c>
      <c r="L761" s="41"/>
      <c r="M761" s="41"/>
    </row>
    <row r="762" spans="1:13">
      <c r="A762" s="36">
        <v>753</v>
      </c>
      <c r="B762" s="37" t="s">
        <v>1529</v>
      </c>
      <c r="C762" s="33">
        <v>3506262760</v>
      </c>
      <c r="D762" s="36">
        <v>3506</v>
      </c>
      <c r="E762" s="33">
        <v>262</v>
      </c>
      <c r="F762" s="33">
        <v>760</v>
      </c>
      <c r="G762" s="33">
        <v>1</v>
      </c>
      <c r="H762" s="39">
        <v>1</v>
      </c>
      <c r="I762" s="36">
        <v>1</v>
      </c>
      <c r="J762" s="40"/>
      <c r="K762" s="41">
        <v>7875</v>
      </c>
      <c r="L762" s="41"/>
      <c r="M762" s="41"/>
    </row>
    <row r="763" spans="1:13">
      <c r="A763" s="36">
        <v>754</v>
      </c>
      <c r="B763" s="37" t="s">
        <v>1530</v>
      </c>
      <c r="C763" s="33">
        <v>3507201072</v>
      </c>
      <c r="D763" s="36">
        <v>3507</v>
      </c>
      <c r="E763" s="33">
        <v>201</v>
      </c>
      <c r="F763" s="33">
        <v>72</v>
      </c>
      <c r="G763" s="33">
        <v>1</v>
      </c>
      <c r="H763" s="39">
        <v>1</v>
      </c>
      <c r="I763" s="36">
        <v>1</v>
      </c>
      <c r="J763" s="40"/>
      <c r="K763" s="41">
        <v>9585</v>
      </c>
      <c r="L763" s="41"/>
      <c r="M763" s="41"/>
    </row>
    <row r="764" spans="1:13">
      <c r="A764" s="36">
        <v>755</v>
      </c>
      <c r="B764" s="37" t="s">
        <v>1531</v>
      </c>
      <c r="C764" s="33">
        <v>3507201201</v>
      </c>
      <c r="D764" s="36">
        <v>3507</v>
      </c>
      <c r="E764" s="33">
        <v>201</v>
      </c>
      <c r="F764" s="33">
        <v>201</v>
      </c>
      <c r="G764" s="33">
        <v>1</v>
      </c>
      <c r="H764" s="39">
        <v>1</v>
      </c>
      <c r="I764" s="36">
        <v>10</v>
      </c>
      <c r="J764" s="40"/>
      <c r="K764" s="41">
        <v>12539</v>
      </c>
      <c r="L764" s="41"/>
      <c r="M764" s="41"/>
    </row>
    <row r="765" spans="1:13">
      <c r="A765" s="36">
        <v>756</v>
      </c>
      <c r="B765" s="37" t="s">
        <v>1532</v>
      </c>
      <c r="C765" s="33">
        <v>3507201740</v>
      </c>
      <c r="D765" s="36">
        <v>3507</v>
      </c>
      <c r="E765" s="33">
        <v>201</v>
      </c>
      <c r="F765" s="33">
        <v>740</v>
      </c>
      <c r="G765" s="33">
        <v>1</v>
      </c>
      <c r="H765" s="39">
        <v>1</v>
      </c>
      <c r="I765" s="36">
        <v>1</v>
      </c>
      <c r="J765" s="40"/>
      <c r="K765" s="41">
        <v>9585</v>
      </c>
      <c r="L765" s="41"/>
      <c r="M765" s="41"/>
    </row>
    <row r="766" spans="1:13">
      <c r="A766" s="36">
        <v>757</v>
      </c>
      <c r="B766" s="37" t="s">
        <v>1533</v>
      </c>
      <c r="C766" s="33">
        <v>3508281061</v>
      </c>
      <c r="D766" s="36">
        <v>3508</v>
      </c>
      <c r="E766" s="33">
        <v>281</v>
      </c>
      <c r="F766" s="33">
        <v>61</v>
      </c>
      <c r="G766" s="33">
        <v>1</v>
      </c>
      <c r="H766" s="39">
        <v>1</v>
      </c>
      <c r="I766" s="36">
        <v>10</v>
      </c>
      <c r="J766" s="40"/>
      <c r="K766" s="41">
        <v>11976</v>
      </c>
      <c r="L766" s="41"/>
      <c r="M766" s="41"/>
    </row>
    <row r="767" spans="1:13">
      <c r="A767" s="36">
        <v>758</v>
      </c>
      <c r="B767" s="37" t="s">
        <v>1534</v>
      </c>
      <c r="C767" s="33">
        <v>3508281137</v>
      </c>
      <c r="D767" s="36">
        <v>3508</v>
      </c>
      <c r="E767" s="33">
        <v>281</v>
      </c>
      <c r="F767" s="33">
        <v>137</v>
      </c>
      <c r="G767" s="33">
        <v>1</v>
      </c>
      <c r="H767" s="39">
        <v>1</v>
      </c>
      <c r="I767" s="36">
        <v>10</v>
      </c>
      <c r="J767" s="40"/>
      <c r="K767" s="41">
        <v>13720</v>
      </c>
      <c r="L767" s="41"/>
      <c r="M767" s="41"/>
    </row>
    <row r="768" spans="1:13">
      <c r="A768" s="36">
        <v>759</v>
      </c>
      <c r="B768" s="37" t="s">
        <v>1535</v>
      </c>
      <c r="C768" s="33">
        <v>3508281281</v>
      </c>
      <c r="D768" s="36">
        <v>3508</v>
      </c>
      <c r="E768" s="33">
        <v>281</v>
      </c>
      <c r="F768" s="33">
        <v>281</v>
      </c>
      <c r="G768" s="33">
        <v>1</v>
      </c>
      <c r="H768" s="39">
        <v>1</v>
      </c>
      <c r="I768" s="36">
        <v>10</v>
      </c>
      <c r="J768" s="40"/>
      <c r="K768" s="41">
        <v>12762</v>
      </c>
      <c r="L768" s="41"/>
      <c r="M768" s="41"/>
    </row>
    <row r="769" spans="1:13">
      <c r="A769" s="36">
        <v>760</v>
      </c>
      <c r="B769" s="37" t="s">
        <v>1536</v>
      </c>
      <c r="C769" s="33">
        <v>3509095095</v>
      </c>
      <c r="D769" s="36">
        <v>3509</v>
      </c>
      <c r="E769" s="33">
        <v>95</v>
      </c>
      <c r="F769" s="33">
        <v>95</v>
      </c>
      <c r="G769" s="33">
        <v>1</v>
      </c>
      <c r="H769" s="39">
        <v>1</v>
      </c>
      <c r="I769" s="36">
        <v>10</v>
      </c>
      <c r="J769" s="40"/>
      <c r="K769" s="41">
        <v>10013</v>
      </c>
      <c r="L769" s="41"/>
      <c r="M769" s="41"/>
    </row>
    <row r="770" spans="1:13">
      <c r="A770" s="36">
        <v>761</v>
      </c>
      <c r="B770" s="37" t="s">
        <v>1537</v>
      </c>
      <c r="C770" s="33">
        <v>3509095265</v>
      </c>
      <c r="D770" s="36">
        <v>3509</v>
      </c>
      <c r="E770" s="33">
        <v>95</v>
      </c>
      <c r="F770" s="33">
        <v>265</v>
      </c>
      <c r="G770" s="33">
        <v>1</v>
      </c>
      <c r="H770" s="39">
        <v>1</v>
      </c>
      <c r="I770" s="36">
        <v>1</v>
      </c>
      <c r="J770" s="40"/>
      <c r="K770" s="41">
        <v>7875</v>
      </c>
      <c r="L770" s="41"/>
      <c r="M770" s="41"/>
    </row>
    <row r="771" spans="1:13">
      <c r="A771" s="36">
        <v>762</v>
      </c>
      <c r="B771" s="37" t="s">
        <v>1538</v>
      </c>
      <c r="C771" s="33">
        <v>3509095331</v>
      </c>
      <c r="D771" s="36">
        <v>3509</v>
      </c>
      <c r="E771" s="33">
        <v>95</v>
      </c>
      <c r="F771" s="33">
        <v>331</v>
      </c>
      <c r="G771" s="33">
        <v>1</v>
      </c>
      <c r="H771" s="39">
        <v>1</v>
      </c>
      <c r="I771" s="36">
        <v>1</v>
      </c>
      <c r="J771" s="40"/>
      <c r="K771" s="41">
        <v>7875</v>
      </c>
      <c r="L771" s="41"/>
      <c r="M771" s="41"/>
    </row>
    <row r="772" spans="1:13">
      <c r="A772" s="36">
        <v>763</v>
      </c>
      <c r="B772" s="37" t="s">
        <v>1539</v>
      </c>
      <c r="C772" s="33">
        <v>3510281005</v>
      </c>
      <c r="D772" s="36">
        <v>3510</v>
      </c>
      <c r="E772" s="33">
        <v>281</v>
      </c>
      <c r="F772" s="33">
        <v>5</v>
      </c>
      <c r="G772" s="33">
        <v>1</v>
      </c>
      <c r="H772" s="39">
        <v>1</v>
      </c>
      <c r="I772" s="36">
        <v>10</v>
      </c>
      <c r="J772" s="40"/>
      <c r="K772" s="41">
        <v>12346</v>
      </c>
      <c r="L772" s="41"/>
      <c r="M772" s="41"/>
    </row>
    <row r="773" spans="1:13">
      <c r="A773" s="36">
        <v>764</v>
      </c>
      <c r="B773" s="37" t="s">
        <v>1540</v>
      </c>
      <c r="C773" s="33">
        <v>3510281281</v>
      </c>
      <c r="D773" s="36">
        <v>3510</v>
      </c>
      <c r="E773" s="33">
        <v>281</v>
      </c>
      <c r="F773" s="33">
        <v>281</v>
      </c>
      <c r="G773" s="33">
        <v>1</v>
      </c>
      <c r="H773" s="39">
        <v>1</v>
      </c>
      <c r="I773" s="36">
        <v>10</v>
      </c>
      <c r="J773" s="40"/>
      <c r="K773" s="41">
        <v>11715</v>
      </c>
      <c r="L773" s="41"/>
      <c r="M773" s="41"/>
    </row>
    <row r="774" spans="1:13">
      <c r="A774" s="36"/>
      <c r="B774" s="37"/>
      <c r="C774" s="33"/>
      <c r="D774" s="36"/>
      <c r="G774" s="33"/>
      <c r="H774" s="39"/>
      <c r="I774" s="36"/>
      <c r="J774" s="40"/>
      <c r="K774" s="41"/>
      <c r="L774" s="41"/>
      <c r="M774" s="41"/>
    </row>
    <row r="775" spans="1:13">
      <c r="A775" s="36"/>
      <c r="B775" s="37"/>
      <c r="C775" s="33"/>
      <c r="D775" s="36"/>
      <c r="G775" s="33"/>
      <c r="H775" s="39"/>
      <c r="I775" s="36"/>
      <c r="J775" s="40"/>
      <c r="K775" s="41"/>
      <c r="L775" s="41"/>
      <c r="M775" s="41"/>
    </row>
    <row r="776" spans="1:13">
      <c r="A776" s="36"/>
      <c r="B776" s="37"/>
      <c r="C776" s="33"/>
      <c r="D776" s="36"/>
      <c r="G776" s="33"/>
      <c r="H776" s="39"/>
      <c r="I776" s="36"/>
      <c r="J776" s="40"/>
      <c r="K776" s="41"/>
      <c r="L776" s="41"/>
      <c r="M776" s="41"/>
    </row>
    <row r="777" spans="1:13">
      <c r="A777" s="36"/>
      <c r="B777" s="37"/>
      <c r="C777" s="33"/>
      <c r="D777" s="36"/>
      <c r="G777" s="33"/>
      <c r="H777" s="39"/>
      <c r="I777" s="39"/>
      <c r="J777" s="40"/>
      <c r="K777" s="41"/>
      <c r="L777" s="41"/>
      <c r="M777" s="41"/>
    </row>
    <row r="778" spans="1:13">
      <c r="A778" s="36"/>
      <c r="B778" s="37"/>
      <c r="C778" s="33"/>
      <c r="D778" s="36"/>
      <c r="G778" s="33"/>
      <c r="H778" s="39"/>
      <c r="I778" s="39"/>
      <c r="J778" s="40"/>
      <c r="K778" s="41"/>
      <c r="L778" s="41"/>
      <c r="M778" s="41"/>
    </row>
    <row r="779" spans="1:13">
      <c r="A779" s="36"/>
      <c r="B779" s="37"/>
      <c r="C779" s="33"/>
      <c r="D779" s="36"/>
      <c r="G779" s="33"/>
      <c r="H779" s="39"/>
      <c r="I779" s="39"/>
      <c r="J779" s="40"/>
      <c r="K779" s="41"/>
      <c r="L779" s="41"/>
      <c r="M779" s="41"/>
    </row>
    <row r="780" spans="1:13">
      <c r="A780" s="36"/>
      <c r="B780" s="37"/>
      <c r="C780" s="33"/>
      <c r="D780" s="36"/>
      <c r="G780" s="33"/>
      <c r="H780" s="39"/>
      <c r="I780" s="39"/>
      <c r="J780" s="40"/>
      <c r="K780" s="41"/>
      <c r="L780" s="41"/>
      <c r="M780" s="41"/>
    </row>
    <row r="781" spans="1:13">
      <c r="A781" s="36"/>
      <c r="B781" s="37"/>
      <c r="C781" s="33"/>
      <c r="D781" s="36"/>
      <c r="G781" s="33"/>
      <c r="H781" s="39"/>
      <c r="I781" s="39"/>
      <c r="J781" s="40"/>
      <c r="K781" s="41"/>
      <c r="L781" s="41"/>
      <c r="M781" s="41"/>
    </row>
    <row r="782" spans="1:13">
      <c r="A782" s="36"/>
      <c r="B782" s="37"/>
      <c r="C782" s="33"/>
      <c r="D782" s="36"/>
      <c r="G782" s="33"/>
      <c r="H782" s="39"/>
      <c r="I782" s="39"/>
      <c r="J782" s="40"/>
      <c r="K782" s="41"/>
      <c r="L782" s="41"/>
      <c r="M782" s="41"/>
    </row>
    <row r="783" spans="1:13">
      <c r="A783" s="36"/>
      <c r="B783" s="37"/>
      <c r="C783" s="33"/>
      <c r="D783" s="36"/>
      <c r="G783" s="33"/>
      <c r="H783" s="39"/>
      <c r="I783" s="39"/>
      <c r="J783" s="40"/>
      <c r="K783" s="41"/>
      <c r="L783" s="41"/>
      <c r="M783" s="41"/>
    </row>
    <row r="784" spans="1:13">
      <c r="A784" s="36"/>
      <c r="B784" s="37"/>
      <c r="C784" s="33"/>
      <c r="D784" s="36"/>
      <c r="G784" s="33"/>
      <c r="H784" s="39"/>
      <c r="I784" s="39"/>
      <c r="J784" s="40"/>
      <c r="K784" s="41"/>
      <c r="L784" s="41"/>
      <c r="M784" s="41"/>
    </row>
    <row r="785" spans="1:13">
      <c r="A785" s="36"/>
      <c r="B785" s="37"/>
      <c r="C785" s="33"/>
      <c r="D785" s="36"/>
      <c r="G785" s="33"/>
      <c r="H785" s="232"/>
      <c r="I785" s="232"/>
      <c r="J785" s="233"/>
      <c r="K785" s="234"/>
      <c r="L785" s="234"/>
      <c r="M785" s="234"/>
    </row>
    <row r="786" spans="1:13">
      <c r="A786" s="36"/>
      <c r="B786" s="37"/>
      <c r="C786" s="33"/>
      <c r="D786" s="36"/>
      <c r="G786" s="33"/>
      <c r="H786" s="232"/>
      <c r="I786" s="232"/>
      <c r="J786" s="233"/>
      <c r="K786" s="234"/>
      <c r="L786" s="234"/>
      <c r="M786" s="234"/>
    </row>
    <row r="787" spans="1:13">
      <c r="A787" s="36"/>
      <c r="B787" s="37"/>
      <c r="C787" s="33"/>
      <c r="D787" s="36"/>
      <c r="G787" s="33"/>
      <c r="H787" s="232"/>
      <c r="I787" s="232"/>
      <c r="J787" s="233"/>
      <c r="K787" s="234"/>
      <c r="L787" s="234"/>
      <c r="M787" s="234"/>
    </row>
    <row r="788" spans="1:13">
      <c r="A788" s="36"/>
      <c r="B788" s="37"/>
      <c r="C788" s="33"/>
      <c r="D788" s="36"/>
      <c r="G788" s="33"/>
      <c r="H788" s="232"/>
      <c r="I788" s="232"/>
      <c r="J788" s="233"/>
      <c r="K788" s="234"/>
      <c r="L788" s="234"/>
      <c r="M788" s="234"/>
    </row>
    <row r="789" spans="1:13">
      <c r="A789" s="36"/>
      <c r="B789" s="37"/>
      <c r="D789" s="36"/>
      <c r="G789" s="33"/>
      <c r="H789" s="39"/>
      <c r="I789" s="39"/>
      <c r="J789" s="40"/>
      <c r="K789" s="41"/>
      <c r="L789" s="41"/>
      <c r="M789" s="41"/>
    </row>
    <row r="790" spans="1:13">
      <c r="A790" s="36"/>
      <c r="B790" s="37"/>
      <c r="D790" s="36"/>
      <c r="G790" s="33"/>
      <c r="H790" s="39"/>
      <c r="I790" s="39"/>
      <c r="J790" s="40"/>
      <c r="K790" s="41"/>
      <c r="L790" s="41"/>
      <c r="M790" s="41"/>
    </row>
    <row r="791" spans="1:13">
      <c r="A791" s="36"/>
      <c r="B791" s="37"/>
      <c r="D791" s="36"/>
      <c r="G791" s="33"/>
      <c r="H791" s="39"/>
      <c r="I791" s="39"/>
      <c r="J791" s="40"/>
      <c r="K791" s="41"/>
      <c r="L791" s="41"/>
      <c r="M791" s="41"/>
    </row>
    <row r="792" spans="1:13">
      <c r="A792" s="36"/>
      <c r="B792" s="37"/>
      <c r="D792" s="36"/>
      <c r="G792" s="33"/>
      <c r="H792" s="39"/>
      <c r="I792" s="39"/>
      <c r="J792" s="40"/>
      <c r="K792" s="41"/>
      <c r="L792" s="41"/>
      <c r="M792" s="41"/>
    </row>
    <row r="793" spans="1:13">
      <c r="A793" s="36"/>
      <c r="B793" s="37"/>
      <c r="D793" s="36"/>
      <c r="G793" s="33"/>
      <c r="H793" s="39"/>
      <c r="I793" s="39"/>
      <c r="J793" s="40"/>
      <c r="K793" s="41"/>
      <c r="L793" s="41"/>
      <c r="M793" s="41"/>
    </row>
  </sheetData>
  <autoFilter ref="A9:N783">
    <filterColumn colId="8"/>
  </autoFilter>
  <sortState ref="C10:C724">
    <sortCondition ref="C10"/>
  </sortState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autoPageBreaks="0"/>
  </sheetPr>
  <dimension ref="A1:P60001"/>
  <sheetViews>
    <sheetView showGridLines="0" zoomScaleNormal="100" workbookViewId="0">
      <pane ySplit="9" topLeftCell="A10" activePane="bottomLeft" state="frozen"/>
      <selection activeCell="J1" sqref="J1"/>
      <selection pane="bottomLeft" activeCell="J1" sqref="J1"/>
    </sheetView>
  </sheetViews>
  <sheetFormatPr defaultColWidth="9.33203125" defaultRowHeight="12.75" customHeight="1"/>
  <cols>
    <col min="1" max="1" width="7.1640625" style="78" customWidth="1"/>
    <col min="2" max="2" width="22.5" style="79" customWidth="1"/>
    <col min="3" max="3" width="9.33203125" style="78" customWidth="1"/>
    <col min="4" max="5" width="9.5" style="78" customWidth="1"/>
    <col min="6" max="6" width="12.6640625" style="78" customWidth="1"/>
    <col min="7" max="7" width="10.6640625" style="78" customWidth="1"/>
    <col min="8" max="8" width="11.33203125" style="78" customWidth="1"/>
    <col min="9" max="9" width="20" style="266" customWidth="1"/>
    <col min="10" max="10" width="10.83203125" style="266" bestFit="1" customWidth="1"/>
    <col min="11" max="11" width="11.5" style="266" customWidth="1"/>
    <col min="12" max="13" width="9.33203125" style="266"/>
    <col min="14" max="16" width="9.33203125" style="78"/>
    <col min="17" max="16384" width="9.33203125" style="79"/>
  </cols>
  <sheetData>
    <row r="1" spans="1:16" s="339" customFormat="1" ht="21.6" customHeight="1">
      <c r="A1" s="338" t="s">
        <v>673</v>
      </c>
      <c r="C1" s="340"/>
      <c r="D1" s="341"/>
      <c r="E1" s="341"/>
      <c r="F1" s="342"/>
      <c r="G1" s="342"/>
      <c r="H1" s="342"/>
      <c r="I1" s="343"/>
      <c r="J1" s="343"/>
      <c r="K1" s="343"/>
      <c r="L1" s="343"/>
      <c r="M1" s="343"/>
      <c r="N1" s="342"/>
      <c r="O1" s="342"/>
      <c r="P1" s="342"/>
    </row>
    <row r="2" spans="1:16" s="339" customFormat="1" ht="19.7" customHeight="1">
      <c r="A2" s="338" t="s">
        <v>663</v>
      </c>
      <c r="C2" s="344"/>
      <c r="D2" s="344"/>
      <c r="E2" s="344"/>
      <c r="F2" s="342"/>
      <c r="G2" s="342"/>
      <c r="H2" s="342"/>
      <c r="I2" s="343"/>
      <c r="J2" s="343"/>
      <c r="K2" s="343"/>
      <c r="L2" s="343"/>
      <c r="M2" s="343"/>
      <c r="N2" s="342"/>
      <c r="O2" s="342"/>
      <c r="P2" s="342"/>
    </row>
    <row r="3" spans="1:16" ht="25.7" customHeight="1">
      <c r="A3" s="280" t="s">
        <v>775</v>
      </c>
    </row>
    <row r="4" spans="1:16" ht="12.75" customHeight="1">
      <c r="E4" s="309" t="s">
        <v>753</v>
      </c>
    </row>
    <row r="5" spans="1:16" ht="12.75" customHeight="1">
      <c r="A5" s="116"/>
      <c r="B5" s="117"/>
      <c r="C5" s="117"/>
      <c r="D5" s="117"/>
      <c r="E5" s="309"/>
      <c r="F5" s="80"/>
      <c r="G5" s="80"/>
    </row>
    <row r="6" spans="1:16" ht="12.75" customHeight="1">
      <c r="A6" s="118"/>
      <c r="B6" s="119"/>
      <c r="C6" s="119"/>
      <c r="D6" s="119"/>
      <c r="E6" s="310"/>
      <c r="F6" s="80"/>
      <c r="G6" s="80"/>
    </row>
    <row r="7" spans="1:16" ht="12.75" customHeight="1">
      <c r="A7" s="118"/>
      <c r="B7" s="119"/>
      <c r="C7" s="119" t="s">
        <v>581</v>
      </c>
      <c r="D7" s="119"/>
      <c r="E7" s="310"/>
      <c r="F7" s="80"/>
      <c r="G7" s="80"/>
    </row>
    <row r="8" spans="1:16" ht="12.75" customHeight="1">
      <c r="A8" s="120" t="s">
        <v>62</v>
      </c>
      <c r="B8" s="121" t="s">
        <v>61</v>
      </c>
      <c r="C8" s="121" t="s">
        <v>64</v>
      </c>
      <c r="D8" s="121" t="s">
        <v>582</v>
      </c>
      <c r="E8" s="311" t="s">
        <v>736</v>
      </c>
      <c r="F8" s="80"/>
      <c r="G8" s="80"/>
    </row>
    <row r="9" spans="1:16" ht="7.5" customHeight="1"/>
    <row r="10" spans="1:16" s="84" customFormat="1" ht="12.75" customHeight="1">
      <c r="A10" s="78">
        <v>1</v>
      </c>
      <c r="B10" s="79" t="s">
        <v>65</v>
      </c>
      <c r="C10" s="78">
        <v>1</v>
      </c>
      <c r="D10" s="81">
        <v>1.0269999999999999</v>
      </c>
      <c r="E10" s="312">
        <v>5</v>
      </c>
      <c r="F10" s="82"/>
      <c r="G10" s="82"/>
      <c r="H10" s="82"/>
      <c r="I10" s="266"/>
      <c r="J10" s="266"/>
      <c r="K10" s="266"/>
      <c r="L10" s="266"/>
      <c r="M10" s="266"/>
      <c r="N10" s="82"/>
      <c r="O10" s="82"/>
      <c r="P10" s="82"/>
    </row>
    <row r="11" spans="1:16" s="84" customFormat="1" ht="12.75" customHeight="1">
      <c r="A11" s="78">
        <v>2</v>
      </c>
      <c r="B11" s="79" t="s">
        <v>68</v>
      </c>
      <c r="C11" s="78">
        <v>0</v>
      </c>
      <c r="D11" s="81">
        <v>1.044</v>
      </c>
      <c r="E11" s="312"/>
      <c r="F11" s="82"/>
      <c r="G11" s="82"/>
      <c r="H11" s="82"/>
      <c r="I11" s="266"/>
      <c r="J11" s="266"/>
      <c r="K11" s="266"/>
      <c r="L11" s="266"/>
      <c r="M11" s="266"/>
      <c r="N11" s="82"/>
      <c r="O11" s="82"/>
      <c r="P11" s="82"/>
    </row>
    <row r="12" spans="1:16" s="84" customFormat="1" ht="12.75" customHeight="1">
      <c r="A12" s="78">
        <v>3</v>
      </c>
      <c r="B12" s="79" t="s">
        <v>69</v>
      </c>
      <c r="C12" s="78">
        <v>1</v>
      </c>
      <c r="D12" s="81">
        <v>1</v>
      </c>
      <c r="E12" s="312">
        <v>4</v>
      </c>
      <c r="F12" s="82"/>
      <c r="G12" s="82"/>
      <c r="H12" s="82"/>
      <c r="I12" s="266"/>
      <c r="J12" s="266"/>
      <c r="K12" s="266"/>
      <c r="L12" s="266"/>
      <c r="M12" s="266"/>
      <c r="N12" s="82"/>
      <c r="O12" s="82"/>
      <c r="P12" s="82"/>
    </row>
    <row r="13" spans="1:16" s="84" customFormat="1" ht="12.75" customHeight="1">
      <c r="A13" s="78">
        <v>4</v>
      </c>
      <c r="B13" s="79" t="s">
        <v>70</v>
      </c>
      <c r="C13" s="78">
        <v>0</v>
      </c>
      <c r="D13" s="81">
        <v>1</v>
      </c>
      <c r="E13" s="312"/>
      <c r="F13" s="82"/>
      <c r="G13" s="82"/>
      <c r="H13" s="82"/>
      <c r="I13" s="266"/>
      <c r="J13" s="266"/>
      <c r="K13" s="266"/>
      <c r="L13" s="266"/>
      <c r="M13" s="266"/>
      <c r="N13" s="82"/>
      <c r="O13" s="82"/>
      <c r="P13" s="82"/>
    </row>
    <row r="14" spans="1:16" s="84" customFormat="1" ht="12.75" customHeight="1">
      <c r="A14" s="78">
        <v>5</v>
      </c>
      <c r="B14" s="79" t="s">
        <v>71</v>
      </c>
      <c r="C14" s="78">
        <v>1</v>
      </c>
      <c r="D14" s="81">
        <v>1</v>
      </c>
      <c r="E14" s="312">
        <v>7</v>
      </c>
      <c r="F14" s="82"/>
      <c r="G14" s="82"/>
      <c r="H14" s="82"/>
      <c r="I14" s="266"/>
      <c r="J14" s="266"/>
      <c r="K14" s="266"/>
      <c r="L14" s="266"/>
      <c r="M14" s="266"/>
      <c r="N14" s="82"/>
      <c r="O14" s="82"/>
      <c r="P14" s="82"/>
    </row>
    <row r="15" spans="1:16" s="84" customFormat="1" ht="12.75" customHeight="1">
      <c r="A15" s="78">
        <v>6</v>
      </c>
      <c r="B15" s="79" t="s">
        <v>72</v>
      </c>
      <c r="C15" s="78">
        <v>0</v>
      </c>
      <c r="D15" s="81">
        <v>1</v>
      </c>
      <c r="E15" s="312"/>
      <c r="F15" s="82"/>
      <c r="G15" s="82"/>
      <c r="H15" s="82"/>
      <c r="I15" s="266"/>
      <c r="J15" s="266"/>
      <c r="K15" s="266"/>
      <c r="L15" s="266"/>
      <c r="M15" s="266"/>
      <c r="N15" s="82"/>
      <c r="O15" s="82"/>
      <c r="P15" s="82"/>
    </row>
    <row r="16" spans="1:16" s="84" customFormat="1" ht="12.75" customHeight="1">
      <c r="A16" s="78">
        <v>7</v>
      </c>
      <c r="B16" s="79" t="s">
        <v>73</v>
      </c>
      <c r="C16" s="78">
        <v>1</v>
      </c>
      <c r="D16" s="81">
        <v>1</v>
      </c>
      <c r="E16" s="312">
        <v>6</v>
      </c>
      <c r="F16" s="82"/>
      <c r="G16" s="82"/>
      <c r="H16" s="82"/>
      <c r="I16" s="266"/>
      <c r="J16" s="266"/>
      <c r="K16" s="266"/>
      <c r="L16" s="266"/>
      <c r="M16" s="266"/>
      <c r="N16" s="82"/>
      <c r="O16" s="82"/>
      <c r="P16" s="82"/>
    </row>
    <row r="17" spans="1:16" s="84" customFormat="1" ht="12.75" customHeight="1">
      <c r="A17" s="78">
        <v>8</v>
      </c>
      <c r="B17" s="79" t="s">
        <v>74</v>
      </c>
      <c r="C17" s="78">
        <v>1</v>
      </c>
      <c r="D17" s="81">
        <v>1</v>
      </c>
      <c r="E17" s="312">
        <v>8</v>
      </c>
      <c r="F17" s="82"/>
      <c r="G17" s="82"/>
      <c r="H17" s="82"/>
      <c r="I17" s="266"/>
      <c r="J17" s="266"/>
      <c r="K17" s="266"/>
      <c r="L17" s="266"/>
      <c r="M17" s="266"/>
      <c r="N17" s="82"/>
      <c r="O17" s="82"/>
      <c r="P17" s="82"/>
    </row>
    <row r="18" spans="1:16" s="84" customFormat="1" ht="12.75" customHeight="1">
      <c r="A18" s="78">
        <v>9</v>
      </c>
      <c r="B18" s="79" t="s">
        <v>75</v>
      </c>
      <c r="C18" s="78">
        <v>1</v>
      </c>
      <c r="D18" s="81">
        <v>1.0780000000000001</v>
      </c>
      <c r="E18" s="312">
        <v>1</v>
      </c>
      <c r="F18" s="82"/>
      <c r="G18" s="82"/>
      <c r="H18" s="82"/>
      <c r="I18" s="266"/>
      <c r="J18" s="266"/>
      <c r="K18" s="266"/>
      <c r="L18" s="266"/>
      <c r="M18" s="266"/>
      <c r="N18" s="82"/>
      <c r="O18" s="82"/>
      <c r="P18" s="82"/>
    </row>
    <row r="19" spans="1:16" s="84" customFormat="1" ht="12.75" customHeight="1">
      <c r="A19" s="78">
        <v>10</v>
      </c>
      <c r="B19" s="79" t="s">
        <v>76</v>
      </c>
      <c r="C19" s="78">
        <v>1</v>
      </c>
      <c r="D19" s="81">
        <v>1.0329999999999999</v>
      </c>
      <c r="E19" s="312">
        <v>2</v>
      </c>
      <c r="F19" s="82"/>
      <c r="G19" s="82"/>
      <c r="H19" s="82"/>
      <c r="I19" s="266"/>
      <c r="J19" s="266"/>
      <c r="K19" s="266"/>
      <c r="L19" s="266"/>
      <c r="M19" s="266"/>
      <c r="N19" s="82"/>
      <c r="O19" s="82"/>
      <c r="P19" s="82"/>
    </row>
    <row r="20" spans="1:16" s="84" customFormat="1" ht="12.75" customHeight="1">
      <c r="A20" s="78">
        <v>11</v>
      </c>
      <c r="B20" s="79" t="s">
        <v>77</v>
      </c>
      <c r="C20" s="78">
        <v>0</v>
      </c>
      <c r="D20" s="81">
        <v>1</v>
      </c>
      <c r="E20" s="312"/>
      <c r="F20" s="82"/>
      <c r="G20" s="82"/>
      <c r="H20" s="82"/>
      <c r="I20" s="266"/>
      <c r="J20" s="266"/>
      <c r="K20" s="266"/>
      <c r="L20" s="266"/>
      <c r="M20" s="266"/>
      <c r="N20" s="82"/>
      <c r="O20" s="82"/>
      <c r="P20" s="82"/>
    </row>
    <row r="21" spans="1:16" s="84" customFormat="1" ht="12.75" customHeight="1">
      <c r="A21" s="78">
        <v>12</v>
      </c>
      <c r="B21" s="79" t="s">
        <v>78</v>
      </c>
      <c r="C21" s="78">
        <v>0</v>
      </c>
      <c r="D21" s="81">
        <v>1</v>
      </c>
      <c r="E21" s="312"/>
      <c r="F21" s="82"/>
      <c r="G21" s="82"/>
      <c r="H21" s="82"/>
      <c r="I21" s="266"/>
      <c r="J21" s="266"/>
      <c r="K21" s="266"/>
      <c r="L21" s="266"/>
      <c r="M21" s="266"/>
      <c r="N21" s="82"/>
      <c r="O21" s="82"/>
      <c r="P21" s="82"/>
    </row>
    <row r="22" spans="1:16" s="84" customFormat="1" ht="12.75" customHeight="1">
      <c r="A22" s="78">
        <v>13</v>
      </c>
      <c r="B22" s="79" t="s">
        <v>79</v>
      </c>
      <c r="C22" s="78">
        <v>0</v>
      </c>
      <c r="D22" s="81">
        <v>1</v>
      </c>
      <c r="E22" s="312"/>
      <c r="F22" s="82"/>
      <c r="G22" s="82"/>
      <c r="H22" s="82"/>
      <c r="I22" s="266"/>
      <c r="J22" s="266"/>
      <c r="K22" s="266"/>
      <c r="L22" s="266"/>
      <c r="M22" s="266"/>
      <c r="N22" s="82"/>
      <c r="O22" s="82"/>
      <c r="P22" s="82"/>
    </row>
    <row r="23" spans="1:16" s="84" customFormat="1" ht="12.75" customHeight="1">
      <c r="A23" s="78">
        <v>14</v>
      </c>
      <c r="B23" s="79" t="s">
        <v>81</v>
      </c>
      <c r="C23" s="78">
        <v>1</v>
      </c>
      <c r="D23" s="81">
        <v>1.0229999999999999</v>
      </c>
      <c r="E23" s="312">
        <v>3</v>
      </c>
      <c r="F23" s="82"/>
      <c r="G23" s="82"/>
      <c r="H23" s="82"/>
      <c r="I23" s="266"/>
      <c r="J23" s="266"/>
      <c r="K23" s="266"/>
      <c r="L23" s="266"/>
      <c r="M23" s="266"/>
      <c r="N23" s="82"/>
      <c r="O23" s="82"/>
      <c r="P23" s="82"/>
    </row>
    <row r="24" spans="1:16" s="84" customFormat="1" ht="12.75" customHeight="1">
      <c r="A24" s="78">
        <v>15</v>
      </c>
      <c r="B24" s="79" t="s">
        <v>82</v>
      </c>
      <c r="C24" s="78">
        <v>0</v>
      </c>
      <c r="D24" s="81">
        <v>1</v>
      </c>
      <c r="E24" s="312"/>
      <c r="F24" s="82"/>
      <c r="G24" s="82"/>
      <c r="H24" s="82"/>
      <c r="I24" s="266"/>
      <c r="J24" s="266"/>
      <c r="K24" s="266"/>
      <c r="L24" s="266"/>
      <c r="M24" s="266"/>
      <c r="N24" s="82"/>
      <c r="O24" s="82"/>
      <c r="P24" s="82"/>
    </row>
    <row r="25" spans="1:16" s="84" customFormat="1" ht="12.75" customHeight="1">
      <c r="A25" s="78">
        <v>16</v>
      </c>
      <c r="B25" s="79" t="s">
        <v>84</v>
      </c>
      <c r="C25" s="78">
        <v>1</v>
      </c>
      <c r="D25" s="81">
        <v>1</v>
      </c>
      <c r="E25" s="312">
        <v>7</v>
      </c>
      <c r="F25" s="82"/>
      <c r="G25" s="82"/>
      <c r="H25" s="82"/>
      <c r="I25" s="266"/>
      <c r="J25" s="266"/>
      <c r="K25" s="266"/>
      <c r="L25" s="266"/>
      <c r="M25" s="266"/>
      <c r="N25" s="82"/>
      <c r="O25" s="82"/>
      <c r="P25" s="82"/>
    </row>
    <row r="26" spans="1:16" s="84" customFormat="1" ht="12.75" customHeight="1">
      <c r="A26" s="78">
        <v>17</v>
      </c>
      <c r="B26" s="79" t="s">
        <v>85</v>
      </c>
      <c r="C26" s="78">
        <v>1</v>
      </c>
      <c r="D26" s="81">
        <v>1</v>
      </c>
      <c r="E26" s="312">
        <v>5</v>
      </c>
      <c r="F26" s="82"/>
      <c r="G26" s="82"/>
      <c r="H26" s="82"/>
      <c r="I26" s="266"/>
      <c r="J26" s="266"/>
      <c r="K26" s="266"/>
      <c r="L26" s="266"/>
      <c r="M26" s="266"/>
      <c r="N26" s="82"/>
      <c r="O26" s="82"/>
      <c r="P26" s="82"/>
    </row>
    <row r="27" spans="1:16" s="84" customFormat="1" ht="12.75" customHeight="1">
      <c r="A27" s="78">
        <v>18</v>
      </c>
      <c r="B27" s="79" t="s">
        <v>87</v>
      </c>
      <c r="C27" s="78">
        <v>1</v>
      </c>
      <c r="D27" s="81">
        <v>1</v>
      </c>
      <c r="E27" s="312">
        <v>9</v>
      </c>
      <c r="F27" s="82"/>
      <c r="G27" s="82"/>
      <c r="H27" s="82"/>
      <c r="I27" s="266"/>
      <c r="J27" s="266"/>
      <c r="K27" s="266"/>
      <c r="L27" s="266"/>
      <c r="M27" s="266"/>
      <c r="N27" s="82"/>
      <c r="O27" s="82"/>
      <c r="P27" s="82"/>
    </row>
    <row r="28" spans="1:16" s="84" customFormat="1" ht="12.75" customHeight="1">
      <c r="A28" s="78">
        <v>19</v>
      </c>
      <c r="B28" s="79" t="s">
        <v>88</v>
      </c>
      <c r="C28" s="78">
        <v>0</v>
      </c>
      <c r="D28" s="81">
        <v>1</v>
      </c>
      <c r="E28" s="312"/>
      <c r="F28" s="82"/>
      <c r="G28" s="82"/>
      <c r="H28" s="82"/>
      <c r="I28" s="266"/>
      <c r="J28" s="266"/>
      <c r="K28" s="266"/>
      <c r="L28" s="266"/>
      <c r="M28" s="266"/>
      <c r="N28" s="82"/>
      <c r="O28" s="82"/>
      <c r="P28" s="82"/>
    </row>
    <row r="29" spans="1:16" s="84" customFormat="1" ht="12.75" customHeight="1">
      <c r="A29" s="78">
        <v>20</v>
      </c>
      <c r="B29" s="79" t="s">
        <v>89</v>
      </c>
      <c r="C29" s="78">
        <v>1</v>
      </c>
      <c r="D29" s="81">
        <v>1</v>
      </c>
      <c r="E29" s="312">
        <v>8</v>
      </c>
      <c r="F29" s="82"/>
      <c r="G29" s="82"/>
      <c r="H29" s="82"/>
      <c r="I29" s="266"/>
      <c r="J29" s="266"/>
      <c r="K29" s="266"/>
      <c r="L29" s="266"/>
      <c r="M29" s="266"/>
      <c r="N29" s="82"/>
      <c r="O29" s="82"/>
      <c r="P29" s="82"/>
    </row>
    <row r="30" spans="1:16" s="84" customFormat="1" ht="12.75" customHeight="1">
      <c r="A30" s="78">
        <v>21</v>
      </c>
      <c r="B30" s="79" t="s">
        <v>91</v>
      </c>
      <c r="C30" s="78">
        <v>0</v>
      </c>
      <c r="D30" s="81">
        <v>1</v>
      </c>
      <c r="E30" s="312"/>
      <c r="F30" s="82"/>
      <c r="G30" s="82"/>
      <c r="H30" s="82"/>
      <c r="I30" s="266"/>
      <c r="J30" s="266"/>
      <c r="K30" s="266"/>
      <c r="L30" s="266"/>
      <c r="M30" s="266"/>
      <c r="N30" s="82"/>
      <c r="O30" s="82"/>
      <c r="P30" s="82"/>
    </row>
    <row r="31" spans="1:16" s="84" customFormat="1" ht="12.75" customHeight="1">
      <c r="A31" s="78">
        <v>22</v>
      </c>
      <c r="B31" s="79" t="s">
        <v>92</v>
      </c>
      <c r="C31" s="78">
        <v>0</v>
      </c>
      <c r="D31" s="81">
        <v>1</v>
      </c>
      <c r="E31" s="312"/>
      <c r="F31" s="82"/>
      <c r="G31" s="82"/>
      <c r="H31" s="82"/>
      <c r="I31" s="266"/>
      <c r="J31" s="266"/>
      <c r="K31" s="266"/>
      <c r="L31" s="266"/>
      <c r="M31" s="266"/>
      <c r="N31" s="82"/>
      <c r="O31" s="82"/>
      <c r="P31" s="82"/>
    </row>
    <row r="32" spans="1:16" s="84" customFormat="1" ht="12.75" customHeight="1">
      <c r="A32" s="78">
        <v>23</v>
      </c>
      <c r="B32" s="79" t="s">
        <v>94</v>
      </c>
      <c r="C32" s="78">
        <v>1</v>
      </c>
      <c r="D32" s="81">
        <v>1.08</v>
      </c>
      <c r="E32" s="312">
        <v>2</v>
      </c>
      <c r="F32" s="82"/>
      <c r="G32" s="82"/>
      <c r="H32" s="82"/>
      <c r="I32" s="266"/>
      <c r="J32" s="266"/>
      <c r="K32" s="266"/>
      <c r="L32" s="266"/>
      <c r="M32" s="266"/>
      <c r="N32" s="82"/>
      <c r="O32" s="82"/>
      <c r="P32" s="82"/>
    </row>
    <row r="33" spans="1:16" s="84" customFormat="1" ht="12.75" customHeight="1">
      <c r="A33" s="78">
        <v>24</v>
      </c>
      <c r="B33" s="79" t="s">
        <v>95</v>
      </c>
      <c r="C33" s="78">
        <v>1</v>
      </c>
      <c r="D33" s="81">
        <v>1</v>
      </c>
      <c r="E33" s="312">
        <v>5</v>
      </c>
      <c r="F33" s="82"/>
      <c r="G33" s="82"/>
      <c r="H33" s="82"/>
      <c r="I33" s="266"/>
      <c r="J33" s="266"/>
      <c r="K33" s="266"/>
      <c r="L33" s="266"/>
      <c r="M33" s="266"/>
      <c r="N33" s="82"/>
      <c r="O33" s="82"/>
      <c r="P33" s="82"/>
    </row>
    <row r="34" spans="1:16" s="84" customFormat="1" ht="12.75" customHeight="1">
      <c r="A34" s="78">
        <v>25</v>
      </c>
      <c r="B34" s="79" t="s">
        <v>97</v>
      </c>
      <c r="C34" s="78">
        <v>1</v>
      </c>
      <c r="D34" s="81">
        <v>1</v>
      </c>
      <c r="E34" s="312">
        <v>4</v>
      </c>
      <c r="F34" s="82"/>
      <c r="G34" s="82"/>
      <c r="H34" s="82"/>
      <c r="I34" s="266"/>
      <c r="J34" s="266"/>
      <c r="K34" s="266"/>
      <c r="L34" s="266"/>
      <c r="M34" s="266"/>
      <c r="N34" s="82"/>
      <c r="O34" s="82"/>
      <c r="P34" s="82"/>
    </row>
    <row r="35" spans="1:16" s="84" customFormat="1" ht="12.75" customHeight="1">
      <c r="A35" s="78">
        <v>26</v>
      </c>
      <c r="B35" s="79" t="s">
        <v>98</v>
      </c>
      <c r="C35" s="78">
        <v>1</v>
      </c>
      <c r="D35" s="81">
        <v>1.036</v>
      </c>
      <c r="E35" s="312">
        <v>2</v>
      </c>
      <c r="F35" s="82"/>
      <c r="G35" s="82"/>
      <c r="H35" s="82"/>
      <c r="I35" s="266"/>
      <c r="J35" s="266"/>
      <c r="K35" s="266"/>
      <c r="L35" s="266"/>
      <c r="M35" s="266"/>
      <c r="N35" s="82"/>
      <c r="O35" s="82"/>
      <c r="P35" s="82"/>
    </row>
    <row r="36" spans="1:16" s="84" customFormat="1" ht="12.75" customHeight="1">
      <c r="A36" s="78">
        <v>27</v>
      </c>
      <c r="B36" s="79" t="s">
        <v>99</v>
      </c>
      <c r="C36" s="78">
        <v>1</v>
      </c>
      <c r="D36" s="81">
        <v>1</v>
      </c>
      <c r="E36" s="312">
        <v>5</v>
      </c>
      <c r="F36" s="82"/>
      <c r="G36" s="82"/>
      <c r="H36" s="82"/>
      <c r="I36" s="266"/>
      <c r="J36" s="266"/>
      <c r="K36" s="266"/>
      <c r="L36" s="266"/>
      <c r="M36" s="266"/>
      <c r="N36" s="82"/>
      <c r="O36" s="82"/>
      <c r="P36" s="82"/>
    </row>
    <row r="37" spans="1:16" s="84" customFormat="1" ht="12.75" customHeight="1">
      <c r="A37" s="78">
        <v>28</v>
      </c>
      <c r="B37" s="79" t="s">
        <v>100</v>
      </c>
      <c r="C37" s="78">
        <v>1</v>
      </c>
      <c r="D37" s="81">
        <v>1.0229999999999999</v>
      </c>
      <c r="E37" s="312">
        <v>5</v>
      </c>
      <c r="F37" s="82"/>
      <c r="G37" s="82"/>
      <c r="H37" s="82"/>
      <c r="I37" s="266"/>
      <c r="J37" s="266"/>
      <c r="K37" s="266"/>
      <c r="L37" s="266"/>
      <c r="M37" s="266"/>
      <c r="N37" s="82"/>
      <c r="O37" s="82"/>
      <c r="P37" s="82"/>
    </row>
    <row r="38" spans="1:16" s="84" customFormat="1" ht="12.75" customHeight="1">
      <c r="A38" s="78">
        <v>29</v>
      </c>
      <c r="B38" s="79" t="s">
        <v>102</v>
      </c>
      <c r="C38" s="78">
        <v>0</v>
      </c>
      <c r="D38" s="81">
        <v>1</v>
      </c>
      <c r="E38" s="312"/>
      <c r="F38" s="82"/>
      <c r="G38" s="82"/>
      <c r="H38" s="82"/>
      <c r="I38" s="266"/>
      <c r="J38" s="266"/>
      <c r="K38" s="266"/>
      <c r="L38" s="266"/>
      <c r="M38" s="266"/>
      <c r="N38" s="82"/>
      <c r="O38" s="82"/>
      <c r="P38" s="82"/>
    </row>
    <row r="39" spans="1:16" s="84" customFormat="1" ht="12.75" customHeight="1">
      <c r="A39" s="78">
        <v>30</v>
      </c>
      <c r="B39" s="79" t="s">
        <v>103</v>
      </c>
      <c r="C39" s="78">
        <v>1</v>
      </c>
      <c r="D39" s="81">
        <v>1</v>
      </c>
      <c r="E39" s="312">
        <v>7</v>
      </c>
      <c r="F39" s="82"/>
      <c r="G39" s="82"/>
      <c r="H39" s="82"/>
      <c r="I39" s="266"/>
      <c r="J39" s="266"/>
      <c r="K39" s="266"/>
      <c r="L39" s="266"/>
      <c r="M39" s="266"/>
      <c r="N39" s="82"/>
      <c r="O39" s="82"/>
      <c r="P39" s="82"/>
    </row>
    <row r="40" spans="1:16" s="84" customFormat="1" ht="12.75" customHeight="1">
      <c r="A40" s="78">
        <v>31</v>
      </c>
      <c r="B40" s="79" t="s">
        <v>104</v>
      </c>
      <c r="C40" s="78">
        <v>1</v>
      </c>
      <c r="D40" s="81">
        <v>1.0109999999999999</v>
      </c>
      <c r="E40" s="312">
        <v>4</v>
      </c>
      <c r="F40" s="82"/>
      <c r="G40" s="82"/>
      <c r="H40" s="82"/>
      <c r="I40" s="266"/>
      <c r="J40" s="266"/>
      <c r="K40" s="266"/>
      <c r="L40" s="266"/>
      <c r="M40" s="266"/>
      <c r="N40" s="82"/>
      <c r="O40" s="82"/>
      <c r="P40" s="82"/>
    </row>
    <row r="41" spans="1:16" s="84" customFormat="1" ht="12.75" customHeight="1">
      <c r="A41" s="78">
        <v>32</v>
      </c>
      <c r="B41" s="79" t="s">
        <v>106</v>
      </c>
      <c r="C41" s="78">
        <v>0</v>
      </c>
      <c r="D41" s="81">
        <v>1</v>
      </c>
      <c r="E41" s="312"/>
      <c r="F41" s="82"/>
      <c r="G41" s="82"/>
      <c r="H41" s="82"/>
      <c r="I41" s="266"/>
      <c r="J41" s="266"/>
      <c r="K41" s="266"/>
      <c r="L41" s="266"/>
      <c r="M41" s="266"/>
      <c r="N41" s="82"/>
      <c r="O41" s="82"/>
      <c r="P41" s="82"/>
    </row>
    <row r="42" spans="1:16" s="84" customFormat="1" ht="12.75" customHeight="1">
      <c r="A42" s="78">
        <v>33</v>
      </c>
      <c r="B42" s="79" t="s">
        <v>108</v>
      </c>
      <c r="C42" s="78">
        <v>0</v>
      </c>
      <c r="D42" s="81">
        <v>1</v>
      </c>
      <c r="E42" s="312"/>
      <c r="F42" s="82"/>
      <c r="G42" s="82"/>
      <c r="H42" s="82"/>
      <c r="I42" s="266"/>
      <c r="J42" s="266"/>
      <c r="K42" s="266"/>
      <c r="L42" s="266"/>
      <c r="M42" s="266"/>
      <c r="N42" s="82"/>
      <c r="O42" s="82"/>
      <c r="P42" s="82"/>
    </row>
    <row r="43" spans="1:16" s="84" customFormat="1" ht="12.75" customHeight="1">
      <c r="A43" s="78">
        <v>34</v>
      </c>
      <c r="B43" s="79" t="s">
        <v>109</v>
      </c>
      <c r="C43" s="78">
        <v>0</v>
      </c>
      <c r="D43" s="81">
        <v>1.042</v>
      </c>
      <c r="E43" s="312"/>
      <c r="F43" s="82"/>
      <c r="G43" s="82"/>
      <c r="H43" s="82"/>
      <c r="I43" s="266"/>
      <c r="J43" s="266"/>
      <c r="K43" s="266"/>
      <c r="L43" s="266"/>
      <c r="M43" s="266"/>
      <c r="N43" s="82"/>
      <c r="O43" s="82"/>
      <c r="P43" s="82"/>
    </row>
    <row r="44" spans="1:16" s="84" customFormat="1" ht="12.75" customHeight="1">
      <c r="A44" s="78">
        <v>35</v>
      </c>
      <c r="B44" s="79" t="s">
        <v>110</v>
      </c>
      <c r="C44" s="78">
        <v>1</v>
      </c>
      <c r="D44" s="81">
        <v>1.077</v>
      </c>
      <c r="E44" s="312">
        <v>10</v>
      </c>
      <c r="F44" s="82"/>
      <c r="G44" s="82"/>
      <c r="H44" s="82"/>
      <c r="I44" s="266"/>
      <c r="J44" s="266"/>
      <c r="K44" s="266"/>
      <c r="L44" s="266"/>
      <c r="M44" s="266"/>
      <c r="N44" s="82"/>
      <c r="O44" s="82"/>
      <c r="P44" s="82"/>
    </row>
    <row r="45" spans="1:16" s="84" customFormat="1" ht="12.75" customHeight="1">
      <c r="A45" s="78">
        <v>36</v>
      </c>
      <c r="B45" s="79" t="s">
        <v>112</v>
      </c>
      <c r="C45" s="78">
        <v>1</v>
      </c>
      <c r="D45" s="81">
        <v>1</v>
      </c>
      <c r="E45" s="312">
        <v>6</v>
      </c>
      <c r="F45" s="82"/>
      <c r="G45" s="82"/>
      <c r="H45" s="82"/>
      <c r="I45" s="266"/>
      <c r="J45" s="266"/>
      <c r="K45" s="266"/>
      <c r="L45" s="266"/>
      <c r="M45" s="266"/>
      <c r="N45" s="82"/>
      <c r="O45" s="82"/>
      <c r="P45" s="82"/>
    </row>
    <row r="46" spans="1:16" s="84" customFormat="1" ht="12.75" customHeight="1">
      <c r="A46" s="78">
        <v>37</v>
      </c>
      <c r="B46" s="79" t="s">
        <v>113</v>
      </c>
      <c r="C46" s="78">
        <v>0</v>
      </c>
      <c r="D46" s="81">
        <v>1.1219999999999999</v>
      </c>
      <c r="E46" s="312"/>
      <c r="F46" s="82"/>
      <c r="G46" s="82"/>
      <c r="H46" s="82"/>
      <c r="I46" s="266"/>
      <c r="J46" s="266"/>
      <c r="K46" s="266"/>
      <c r="L46" s="266"/>
      <c r="M46" s="266"/>
      <c r="N46" s="82"/>
      <c r="O46" s="82"/>
      <c r="P46" s="82"/>
    </row>
    <row r="47" spans="1:16" s="84" customFormat="1" ht="12.75" customHeight="1">
      <c r="A47" s="78">
        <v>38</v>
      </c>
      <c r="B47" s="79" t="s">
        <v>114</v>
      </c>
      <c r="C47" s="78">
        <v>1</v>
      </c>
      <c r="D47" s="81">
        <v>1.04</v>
      </c>
      <c r="E47" s="312">
        <v>1</v>
      </c>
      <c r="F47" s="82"/>
      <c r="G47" s="82"/>
      <c r="H47" s="82"/>
      <c r="I47" s="266"/>
      <c r="J47" s="266"/>
      <c r="K47" s="266"/>
      <c r="L47" s="266"/>
      <c r="M47" s="266"/>
      <c r="N47" s="82"/>
      <c r="O47" s="82"/>
      <c r="P47" s="82"/>
    </row>
    <row r="48" spans="1:16" s="84" customFormat="1" ht="12.75" customHeight="1">
      <c r="A48" s="78">
        <v>39</v>
      </c>
      <c r="B48" s="79" t="s">
        <v>115</v>
      </c>
      <c r="C48" s="78">
        <v>1</v>
      </c>
      <c r="D48" s="81">
        <v>1</v>
      </c>
      <c r="E48" s="312">
        <v>2</v>
      </c>
      <c r="F48" s="82"/>
      <c r="G48" s="82"/>
      <c r="H48" s="82"/>
      <c r="I48" s="266"/>
      <c r="J48" s="266"/>
      <c r="K48" s="266"/>
      <c r="L48" s="266"/>
      <c r="M48" s="266"/>
      <c r="N48" s="82"/>
      <c r="O48" s="82"/>
      <c r="P48" s="82"/>
    </row>
    <row r="49" spans="1:16" s="84" customFormat="1" ht="12.75" customHeight="1">
      <c r="A49" s="78">
        <v>40</v>
      </c>
      <c r="B49" s="79" t="s">
        <v>116</v>
      </c>
      <c r="C49" s="78">
        <v>1</v>
      </c>
      <c r="D49" s="81">
        <v>1.0389999999999999</v>
      </c>
      <c r="E49" s="312">
        <v>5</v>
      </c>
      <c r="F49" s="82"/>
      <c r="G49" s="82"/>
      <c r="H49" s="82"/>
      <c r="I49" s="266"/>
      <c r="J49" s="266"/>
      <c r="K49" s="266"/>
      <c r="L49" s="266"/>
      <c r="M49" s="266"/>
      <c r="N49" s="82"/>
      <c r="O49" s="82"/>
      <c r="P49" s="82"/>
    </row>
    <row r="50" spans="1:16" s="84" customFormat="1" ht="12.75" customHeight="1">
      <c r="A50" s="78">
        <v>41</v>
      </c>
      <c r="B50" s="79" t="s">
        <v>117</v>
      </c>
      <c r="C50" s="78">
        <v>1</v>
      </c>
      <c r="D50" s="81">
        <v>1</v>
      </c>
      <c r="E50" s="312">
        <v>6</v>
      </c>
      <c r="F50" s="82"/>
      <c r="G50" s="82"/>
      <c r="H50" s="82"/>
      <c r="I50" s="266"/>
      <c r="J50" s="266"/>
      <c r="K50" s="266"/>
      <c r="L50" s="266"/>
      <c r="M50" s="266"/>
      <c r="N50" s="82"/>
      <c r="O50" s="82"/>
      <c r="P50" s="82"/>
    </row>
    <row r="51" spans="1:16" s="84" customFormat="1" ht="12.75" customHeight="1">
      <c r="A51" s="78">
        <v>42</v>
      </c>
      <c r="B51" s="79" t="s">
        <v>118</v>
      </c>
      <c r="C51" s="78">
        <v>0</v>
      </c>
      <c r="D51" s="81">
        <v>1</v>
      </c>
      <c r="E51" s="312"/>
      <c r="F51" s="82"/>
      <c r="G51" s="82"/>
      <c r="H51" s="82"/>
      <c r="I51" s="266"/>
      <c r="J51" s="266"/>
      <c r="K51" s="266"/>
      <c r="L51" s="266"/>
      <c r="M51" s="266"/>
      <c r="N51" s="82"/>
      <c r="O51" s="82"/>
      <c r="P51" s="82"/>
    </row>
    <row r="52" spans="1:16" s="84" customFormat="1" ht="12.75" customHeight="1">
      <c r="A52" s="78">
        <v>43</v>
      </c>
      <c r="B52" s="79" t="s">
        <v>119</v>
      </c>
      <c r="C52" s="78">
        <v>1</v>
      </c>
      <c r="D52" s="81">
        <v>1</v>
      </c>
      <c r="E52" s="312">
        <v>4</v>
      </c>
      <c r="F52" s="82"/>
      <c r="G52" s="82"/>
      <c r="H52" s="82"/>
      <c r="I52" s="266"/>
      <c r="J52" s="266"/>
      <c r="K52" s="266"/>
      <c r="L52" s="266"/>
      <c r="M52" s="266"/>
      <c r="N52" s="82"/>
      <c r="O52" s="82"/>
      <c r="P52" s="82"/>
    </row>
    <row r="53" spans="1:16" s="84" customFormat="1" ht="12.75" customHeight="1">
      <c r="A53" s="78">
        <v>44</v>
      </c>
      <c r="B53" s="79" t="s">
        <v>120</v>
      </c>
      <c r="C53" s="78">
        <v>1</v>
      </c>
      <c r="D53" s="81">
        <v>1</v>
      </c>
      <c r="E53" s="312">
        <v>10</v>
      </c>
      <c r="F53" s="82"/>
      <c r="G53" s="82"/>
      <c r="H53" s="82"/>
      <c r="I53" s="266"/>
      <c r="J53" s="266"/>
      <c r="K53" s="266"/>
      <c r="L53" s="266"/>
      <c r="M53" s="266"/>
      <c r="N53" s="82"/>
      <c r="O53" s="82"/>
      <c r="P53" s="82"/>
    </row>
    <row r="54" spans="1:16" s="84" customFormat="1" ht="12.75" customHeight="1">
      <c r="A54" s="78">
        <v>45</v>
      </c>
      <c r="B54" s="79" t="s">
        <v>121</v>
      </c>
      <c r="C54" s="78">
        <v>1</v>
      </c>
      <c r="D54" s="81">
        <v>1</v>
      </c>
      <c r="E54" s="312">
        <v>8</v>
      </c>
      <c r="F54" s="82"/>
      <c r="G54" s="82"/>
      <c r="H54" s="82"/>
      <c r="I54" s="266"/>
      <c r="J54" s="266"/>
      <c r="K54" s="266"/>
      <c r="L54" s="266"/>
      <c r="M54" s="266"/>
      <c r="N54" s="82"/>
      <c r="O54" s="82"/>
      <c r="P54" s="82"/>
    </row>
    <row r="55" spans="1:16" s="84" customFormat="1" ht="12.75" customHeight="1">
      <c r="A55" s="78">
        <v>46</v>
      </c>
      <c r="B55" s="79" t="s">
        <v>122</v>
      </c>
      <c r="C55" s="78">
        <v>1</v>
      </c>
      <c r="D55" s="81">
        <v>1.0549999999999999</v>
      </c>
      <c r="E55" s="312">
        <v>2</v>
      </c>
      <c r="F55" s="82"/>
      <c r="G55" s="82"/>
      <c r="H55" s="82"/>
      <c r="I55" s="266"/>
      <c r="J55" s="266"/>
      <c r="K55" s="266"/>
      <c r="L55" s="266"/>
      <c r="M55" s="266"/>
      <c r="N55" s="82"/>
      <c r="O55" s="82"/>
      <c r="P55" s="82"/>
    </row>
    <row r="56" spans="1:16" s="84" customFormat="1" ht="12.75" customHeight="1">
      <c r="A56" s="78">
        <v>47</v>
      </c>
      <c r="B56" s="79" t="s">
        <v>123</v>
      </c>
      <c r="C56" s="78">
        <v>0</v>
      </c>
      <c r="D56" s="81">
        <v>1</v>
      </c>
      <c r="E56" s="312"/>
      <c r="F56" s="82"/>
      <c r="G56" s="82"/>
      <c r="H56" s="82"/>
      <c r="I56" s="266"/>
      <c r="J56" s="266"/>
      <c r="K56" s="266"/>
      <c r="L56" s="266"/>
      <c r="M56" s="266"/>
      <c r="N56" s="82"/>
      <c r="O56" s="82"/>
      <c r="P56" s="82"/>
    </row>
    <row r="57" spans="1:16" s="84" customFormat="1" ht="12.75" customHeight="1">
      <c r="A57" s="78">
        <v>48</v>
      </c>
      <c r="B57" s="79" t="s">
        <v>125</v>
      </c>
      <c r="C57" s="78">
        <v>1</v>
      </c>
      <c r="D57" s="81">
        <v>1.0780000000000001</v>
      </c>
      <c r="E57" s="312">
        <v>3</v>
      </c>
      <c r="F57" s="82"/>
      <c r="G57" s="82"/>
      <c r="H57" s="82"/>
      <c r="I57" s="266"/>
      <c r="J57" s="266"/>
      <c r="K57" s="266"/>
      <c r="L57" s="266"/>
      <c r="M57" s="266"/>
      <c r="N57" s="82"/>
      <c r="O57" s="82"/>
      <c r="P57" s="82"/>
    </row>
    <row r="58" spans="1:16" s="84" customFormat="1" ht="12.75" customHeight="1">
      <c r="A58" s="78">
        <v>49</v>
      </c>
      <c r="B58" s="79" t="s">
        <v>126</v>
      </c>
      <c r="C58" s="78">
        <v>1</v>
      </c>
      <c r="D58" s="81">
        <v>1.093</v>
      </c>
      <c r="E58" s="312">
        <v>8</v>
      </c>
      <c r="F58" s="82"/>
      <c r="G58" s="82"/>
      <c r="H58" s="82"/>
      <c r="I58" s="266"/>
      <c r="J58" s="266"/>
      <c r="K58" s="266"/>
      <c r="L58" s="266"/>
      <c r="M58" s="266"/>
      <c r="N58" s="82"/>
      <c r="O58" s="82"/>
      <c r="P58" s="82"/>
    </row>
    <row r="59" spans="1:16" s="84" customFormat="1" ht="12.75" customHeight="1">
      <c r="A59" s="78">
        <v>50</v>
      </c>
      <c r="B59" s="79" t="s">
        <v>128</v>
      </c>
      <c r="C59" s="78">
        <v>1</v>
      </c>
      <c r="D59" s="81">
        <v>1.0580000000000001</v>
      </c>
      <c r="E59" s="312">
        <v>3</v>
      </c>
      <c r="F59" s="82"/>
      <c r="G59" s="82"/>
      <c r="H59" s="82"/>
      <c r="I59" s="266"/>
      <c r="J59" s="266"/>
      <c r="K59" s="266"/>
      <c r="L59" s="266"/>
      <c r="M59" s="266"/>
      <c r="N59" s="82"/>
      <c r="O59" s="82"/>
      <c r="P59" s="82"/>
    </row>
    <row r="60" spans="1:16" s="84" customFormat="1" ht="12.75" customHeight="1">
      <c r="A60" s="78">
        <v>51</v>
      </c>
      <c r="B60" s="79" t="s">
        <v>130</v>
      </c>
      <c r="C60" s="78">
        <v>1</v>
      </c>
      <c r="D60" s="81">
        <v>1.048</v>
      </c>
      <c r="E60" s="312">
        <v>1</v>
      </c>
      <c r="F60" s="82"/>
      <c r="G60" s="82"/>
      <c r="H60" s="82"/>
      <c r="I60" s="266"/>
      <c r="J60" s="266"/>
      <c r="K60" s="266"/>
      <c r="L60" s="266"/>
      <c r="M60" s="266"/>
      <c r="N60" s="82"/>
      <c r="O60" s="82"/>
      <c r="P60" s="82"/>
    </row>
    <row r="61" spans="1:16" s="84" customFormat="1" ht="12.75" customHeight="1">
      <c r="A61" s="78">
        <v>52</v>
      </c>
      <c r="B61" s="79" t="s">
        <v>131</v>
      </c>
      <c r="C61" s="78">
        <v>1</v>
      </c>
      <c r="D61" s="81">
        <v>1.024</v>
      </c>
      <c r="E61" s="312">
        <v>5</v>
      </c>
      <c r="F61" s="82"/>
      <c r="G61" s="82"/>
      <c r="H61" s="82"/>
      <c r="I61" s="266"/>
      <c r="J61" s="266"/>
      <c r="K61" s="266"/>
      <c r="L61" s="266"/>
      <c r="M61" s="266"/>
      <c r="N61" s="82"/>
      <c r="O61" s="82"/>
      <c r="P61" s="82"/>
    </row>
    <row r="62" spans="1:16" s="84" customFormat="1" ht="12.75" customHeight="1">
      <c r="A62" s="78">
        <v>53</v>
      </c>
      <c r="B62" s="79" t="s">
        <v>133</v>
      </c>
      <c r="C62" s="78">
        <v>0</v>
      </c>
      <c r="D62" s="81">
        <v>1</v>
      </c>
      <c r="E62" s="312"/>
      <c r="F62" s="82"/>
      <c r="G62" s="82"/>
      <c r="H62" s="82"/>
      <c r="I62" s="266"/>
      <c r="J62" s="266"/>
      <c r="K62" s="266"/>
      <c r="L62" s="266"/>
      <c r="M62" s="266"/>
      <c r="N62" s="82"/>
      <c r="O62" s="82"/>
      <c r="P62" s="82"/>
    </row>
    <row r="63" spans="1:16" s="84" customFormat="1" ht="12.75" customHeight="1">
      <c r="A63" s="78">
        <v>54</v>
      </c>
      <c r="B63" s="79" t="s">
        <v>135</v>
      </c>
      <c r="C63" s="78">
        <v>0</v>
      </c>
      <c r="D63" s="81">
        <v>1</v>
      </c>
      <c r="E63" s="312"/>
      <c r="F63" s="82"/>
      <c r="G63" s="82"/>
      <c r="H63" s="82"/>
      <c r="I63" s="266"/>
      <c r="J63" s="266"/>
      <c r="K63" s="266"/>
      <c r="L63" s="266"/>
      <c r="M63" s="266"/>
      <c r="N63" s="82"/>
      <c r="O63" s="82"/>
      <c r="P63" s="82"/>
    </row>
    <row r="64" spans="1:16" s="84" customFormat="1" ht="12.75" customHeight="1">
      <c r="A64" s="78">
        <v>55</v>
      </c>
      <c r="B64" s="79" t="s">
        <v>136</v>
      </c>
      <c r="C64" s="78">
        <v>0</v>
      </c>
      <c r="D64" s="81">
        <v>1</v>
      </c>
      <c r="E64" s="312"/>
      <c r="F64" s="82"/>
      <c r="G64" s="82"/>
      <c r="H64" s="82"/>
      <c r="I64" s="266"/>
      <c r="J64" s="266"/>
      <c r="K64" s="266"/>
      <c r="L64" s="266"/>
      <c r="M64" s="266"/>
      <c r="N64" s="82"/>
      <c r="O64" s="82"/>
      <c r="P64" s="82"/>
    </row>
    <row r="65" spans="1:16" s="84" customFormat="1" ht="12.75" customHeight="1">
      <c r="A65" s="78">
        <v>56</v>
      </c>
      <c r="B65" s="79" t="s">
        <v>137</v>
      </c>
      <c r="C65" s="78">
        <v>1</v>
      </c>
      <c r="D65" s="81">
        <v>1.0089999999999999</v>
      </c>
      <c r="E65" s="312">
        <v>2</v>
      </c>
      <c r="F65" s="82"/>
      <c r="G65" s="82"/>
      <c r="H65" s="82"/>
      <c r="I65" s="266"/>
      <c r="J65" s="266"/>
      <c r="K65" s="266"/>
      <c r="L65" s="266"/>
      <c r="M65" s="266"/>
      <c r="N65" s="82"/>
      <c r="O65" s="82"/>
      <c r="P65" s="82"/>
    </row>
    <row r="66" spans="1:16" s="84" customFormat="1" ht="12.75" customHeight="1">
      <c r="A66" s="78">
        <v>57</v>
      </c>
      <c r="B66" s="79" t="s">
        <v>139</v>
      </c>
      <c r="C66" s="78">
        <v>1</v>
      </c>
      <c r="D66" s="81">
        <v>1.038</v>
      </c>
      <c r="E66" s="312">
        <v>10</v>
      </c>
      <c r="F66" s="82"/>
      <c r="G66" s="82"/>
      <c r="H66" s="82"/>
      <c r="I66" s="266"/>
      <c r="J66" s="266"/>
      <c r="K66" s="266"/>
      <c r="L66" s="266"/>
      <c r="M66" s="266"/>
      <c r="N66" s="82"/>
      <c r="O66" s="82"/>
      <c r="P66" s="82"/>
    </row>
    <row r="67" spans="1:16" s="84" customFormat="1" ht="12.75" customHeight="1">
      <c r="A67" s="78">
        <v>58</v>
      </c>
      <c r="B67" s="79" t="s">
        <v>140</v>
      </c>
      <c r="C67" s="78">
        <v>0</v>
      </c>
      <c r="D67" s="81">
        <v>1</v>
      </c>
      <c r="E67" s="312"/>
      <c r="F67" s="82"/>
      <c r="G67" s="82"/>
      <c r="H67" s="82"/>
      <c r="I67" s="266"/>
      <c r="J67" s="266"/>
      <c r="K67" s="266"/>
      <c r="L67" s="266"/>
      <c r="M67" s="266"/>
      <c r="N67" s="82"/>
      <c r="O67" s="82"/>
      <c r="P67" s="82"/>
    </row>
    <row r="68" spans="1:16" s="84" customFormat="1" ht="12.75" customHeight="1">
      <c r="A68" s="78">
        <v>59</v>
      </c>
      <c r="B68" s="79" t="s">
        <v>141</v>
      </c>
      <c r="C68" s="78">
        <v>0</v>
      </c>
      <c r="D68" s="81">
        <v>1</v>
      </c>
      <c r="E68" s="312"/>
      <c r="F68" s="82"/>
      <c r="G68" s="82"/>
      <c r="H68" s="82"/>
      <c r="I68" s="266"/>
      <c r="J68" s="266"/>
      <c r="K68" s="266"/>
      <c r="L68" s="266"/>
      <c r="M68" s="266"/>
      <c r="N68" s="82"/>
      <c r="O68" s="82"/>
      <c r="P68" s="82"/>
    </row>
    <row r="69" spans="1:16" s="84" customFormat="1" ht="12.75" customHeight="1">
      <c r="A69" s="78">
        <v>60</v>
      </c>
      <c r="B69" s="79" t="s">
        <v>142</v>
      </c>
      <c r="C69" s="78">
        <v>0</v>
      </c>
      <c r="D69" s="81">
        <v>1</v>
      </c>
      <c r="E69" s="312"/>
      <c r="F69" s="82"/>
      <c r="G69" s="82"/>
      <c r="H69" s="82"/>
      <c r="I69" s="266"/>
      <c r="J69" s="266"/>
      <c r="K69" s="266"/>
      <c r="L69" s="266"/>
      <c r="M69" s="266"/>
      <c r="N69" s="82"/>
      <c r="O69" s="82"/>
      <c r="P69" s="82"/>
    </row>
    <row r="70" spans="1:16" s="84" customFormat="1" ht="12.75" customHeight="1">
      <c r="A70" s="78">
        <v>61</v>
      </c>
      <c r="B70" s="79" t="s">
        <v>143</v>
      </c>
      <c r="C70" s="78">
        <v>1</v>
      </c>
      <c r="D70" s="81">
        <v>1</v>
      </c>
      <c r="E70" s="312">
        <v>10</v>
      </c>
      <c r="F70" s="82"/>
      <c r="G70" s="82"/>
      <c r="H70" s="82"/>
      <c r="I70" s="266"/>
      <c r="J70" s="266"/>
      <c r="K70" s="266"/>
      <c r="L70" s="266"/>
      <c r="M70" s="266"/>
      <c r="N70" s="82"/>
      <c r="O70" s="82"/>
      <c r="P70" s="82"/>
    </row>
    <row r="71" spans="1:16" s="84" customFormat="1" ht="12.75" customHeight="1">
      <c r="A71" s="78">
        <v>62</v>
      </c>
      <c r="B71" s="79" t="s">
        <v>144</v>
      </c>
      <c r="C71" s="78">
        <v>0</v>
      </c>
      <c r="D71" s="81">
        <v>1</v>
      </c>
      <c r="E71" s="312"/>
      <c r="F71" s="82"/>
      <c r="G71" s="82"/>
      <c r="H71" s="82"/>
      <c r="I71" s="266"/>
      <c r="J71" s="266"/>
      <c r="K71" s="266"/>
      <c r="L71" s="266"/>
      <c r="M71" s="266"/>
      <c r="N71" s="82"/>
      <c r="O71" s="82"/>
      <c r="P71" s="82"/>
    </row>
    <row r="72" spans="1:16" s="84" customFormat="1" ht="12.75" customHeight="1">
      <c r="A72" s="78">
        <v>63</v>
      </c>
      <c r="B72" s="79" t="s">
        <v>145</v>
      </c>
      <c r="C72" s="78">
        <v>1</v>
      </c>
      <c r="D72" s="81">
        <v>1</v>
      </c>
      <c r="E72" s="312">
        <v>8</v>
      </c>
      <c r="F72" s="82"/>
      <c r="G72" s="82"/>
      <c r="H72" s="82"/>
      <c r="I72" s="266"/>
      <c r="J72" s="266"/>
      <c r="K72" s="266"/>
      <c r="L72" s="266"/>
      <c r="M72" s="266"/>
      <c r="N72" s="82"/>
      <c r="O72" s="82"/>
      <c r="P72" s="82"/>
    </row>
    <row r="73" spans="1:16" s="84" customFormat="1" ht="12.75" customHeight="1">
      <c r="A73" s="78">
        <v>64</v>
      </c>
      <c r="B73" s="79" t="s">
        <v>146</v>
      </c>
      <c r="C73" s="78">
        <v>1</v>
      </c>
      <c r="D73" s="81">
        <v>1</v>
      </c>
      <c r="E73" s="312">
        <v>8</v>
      </c>
      <c r="F73" s="82"/>
      <c r="G73" s="82"/>
      <c r="H73" s="82"/>
      <c r="I73" s="266"/>
      <c r="J73" s="266"/>
      <c r="K73" s="266"/>
      <c r="L73" s="266"/>
      <c r="M73" s="266"/>
      <c r="N73" s="82"/>
      <c r="O73" s="82"/>
      <c r="P73" s="82"/>
    </row>
    <row r="74" spans="1:16" s="84" customFormat="1" ht="12.75" customHeight="1">
      <c r="A74" s="78">
        <v>65</v>
      </c>
      <c r="B74" s="79" t="s">
        <v>147</v>
      </c>
      <c r="C74" s="78">
        <v>1</v>
      </c>
      <c r="D74" s="81">
        <v>1.024</v>
      </c>
      <c r="E74" s="312">
        <v>1</v>
      </c>
      <c r="F74" s="82"/>
      <c r="G74" s="82"/>
      <c r="H74" s="82"/>
      <c r="I74" s="266"/>
      <c r="J74" s="266"/>
      <c r="K74" s="266"/>
      <c r="L74" s="266"/>
      <c r="M74" s="266"/>
      <c r="N74" s="82"/>
      <c r="O74" s="82"/>
      <c r="P74" s="82"/>
    </row>
    <row r="75" spans="1:16" s="84" customFormat="1" ht="12.75" customHeight="1">
      <c r="A75" s="78">
        <v>66</v>
      </c>
      <c r="B75" s="79" t="s">
        <v>148</v>
      </c>
      <c r="C75" s="78">
        <v>0</v>
      </c>
      <c r="D75" s="81">
        <v>1</v>
      </c>
      <c r="E75" s="312"/>
      <c r="F75" s="82"/>
      <c r="G75" s="82"/>
      <c r="H75" s="82"/>
      <c r="I75" s="266"/>
      <c r="J75" s="266"/>
      <c r="K75" s="266"/>
      <c r="L75" s="266"/>
      <c r="M75" s="266"/>
      <c r="N75" s="82"/>
      <c r="O75" s="82"/>
      <c r="P75" s="82"/>
    </row>
    <row r="76" spans="1:16" s="84" customFormat="1" ht="12.75" customHeight="1">
      <c r="A76" s="78">
        <v>67</v>
      </c>
      <c r="B76" s="79" t="s">
        <v>149</v>
      </c>
      <c r="C76" s="78">
        <v>1</v>
      </c>
      <c r="D76" s="81">
        <v>1.0549999999999999</v>
      </c>
      <c r="E76" s="312">
        <v>1</v>
      </c>
      <c r="F76" s="82"/>
      <c r="G76" s="82"/>
      <c r="H76" s="82"/>
      <c r="I76" s="266"/>
      <c r="J76" s="266"/>
      <c r="K76" s="266"/>
      <c r="L76" s="266"/>
      <c r="M76" s="266"/>
      <c r="N76" s="82"/>
      <c r="O76" s="82"/>
      <c r="P76" s="82"/>
    </row>
    <row r="77" spans="1:16" s="84" customFormat="1" ht="12.75" customHeight="1">
      <c r="A77" s="78">
        <v>68</v>
      </c>
      <c r="B77" s="79" t="s">
        <v>150</v>
      </c>
      <c r="C77" s="78">
        <v>1</v>
      </c>
      <c r="D77" s="81">
        <v>1</v>
      </c>
      <c r="E77" s="312">
        <v>6</v>
      </c>
      <c r="F77" s="82"/>
      <c r="G77" s="82"/>
      <c r="H77" s="82"/>
      <c r="I77" s="266"/>
      <c r="J77" s="266"/>
      <c r="K77" s="266"/>
      <c r="L77" s="266"/>
      <c r="M77" s="266"/>
      <c r="N77" s="82"/>
      <c r="O77" s="82"/>
      <c r="P77" s="82"/>
    </row>
    <row r="78" spans="1:16" s="84" customFormat="1" ht="12.75" customHeight="1">
      <c r="A78" s="78">
        <v>69</v>
      </c>
      <c r="B78" s="79" t="s">
        <v>151</v>
      </c>
      <c r="C78" s="78">
        <v>0</v>
      </c>
      <c r="D78" s="81">
        <v>1</v>
      </c>
      <c r="E78" s="312"/>
      <c r="F78" s="82"/>
      <c r="G78" s="82"/>
      <c r="H78" s="82"/>
      <c r="I78" s="266"/>
      <c r="J78" s="266"/>
      <c r="K78" s="266"/>
      <c r="L78" s="266"/>
      <c r="M78" s="266"/>
      <c r="N78" s="82"/>
      <c r="O78" s="82"/>
      <c r="P78" s="82"/>
    </row>
    <row r="79" spans="1:16" s="84" customFormat="1" ht="12.75" customHeight="1">
      <c r="A79" s="78">
        <v>70</v>
      </c>
      <c r="B79" s="79" t="s">
        <v>152</v>
      </c>
      <c r="C79" s="78">
        <v>0</v>
      </c>
      <c r="D79" s="81">
        <v>1</v>
      </c>
      <c r="E79" s="312"/>
      <c r="F79" s="82"/>
      <c r="G79" s="82"/>
      <c r="H79" s="82"/>
      <c r="I79" s="266"/>
      <c r="J79" s="266"/>
      <c r="K79" s="266"/>
      <c r="L79" s="266"/>
      <c r="M79" s="266"/>
      <c r="N79" s="82"/>
      <c r="O79" s="82"/>
      <c r="P79" s="82"/>
    </row>
    <row r="80" spans="1:16" s="84" customFormat="1" ht="12.75" customHeight="1">
      <c r="A80" s="78">
        <v>71</v>
      </c>
      <c r="B80" s="79" t="s">
        <v>153</v>
      </c>
      <c r="C80" s="78">
        <v>1</v>
      </c>
      <c r="D80" s="81">
        <v>1</v>
      </c>
      <c r="E80" s="312">
        <v>5</v>
      </c>
      <c r="F80" s="82"/>
      <c r="G80" s="82"/>
      <c r="H80" s="82"/>
      <c r="I80" s="266"/>
      <c r="J80" s="266"/>
      <c r="K80" s="266"/>
      <c r="L80" s="266"/>
      <c r="M80" s="266"/>
      <c r="N80" s="82"/>
      <c r="O80" s="82"/>
      <c r="P80" s="82"/>
    </row>
    <row r="81" spans="1:16" s="84" customFormat="1" ht="12.75" customHeight="1">
      <c r="A81" s="78">
        <v>72</v>
      </c>
      <c r="B81" s="79" t="s">
        <v>154</v>
      </c>
      <c r="C81" s="78">
        <v>1</v>
      </c>
      <c r="D81" s="81">
        <v>1</v>
      </c>
      <c r="E81" s="312">
        <v>5</v>
      </c>
      <c r="F81" s="82"/>
      <c r="G81" s="82"/>
      <c r="H81" s="82"/>
      <c r="I81" s="266"/>
      <c r="J81" s="266"/>
      <c r="K81" s="266"/>
      <c r="L81" s="266"/>
      <c r="M81" s="266"/>
      <c r="N81" s="82"/>
      <c r="O81" s="82"/>
      <c r="P81" s="82"/>
    </row>
    <row r="82" spans="1:16" s="84" customFormat="1" ht="12.75" customHeight="1">
      <c r="A82" s="78">
        <v>73</v>
      </c>
      <c r="B82" s="79" t="s">
        <v>155</v>
      </c>
      <c r="C82" s="78">
        <v>1</v>
      </c>
      <c r="D82" s="81">
        <v>1.034</v>
      </c>
      <c r="E82" s="312">
        <v>5</v>
      </c>
      <c r="F82" s="82"/>
      <c r="G82" s="82"/>
      <c r="H82" s="82"/>
      <c r="I82" s="266"/>
      <c r="J82" s="266"/>
      <c r="K82" s="266"/>
      <c r="L82" s="266"/>
      <c r="M82" s="266"/>
      <c r="N82" s="82"/>
      <c r="O82" s="82"/>
      <c r="P82" s="82"/>
    </row>
    <row r="83" spans="1:16" s="84" customFormat="1" ht="12.75" customHeight="1">
      <c r="A83" s="78">
        <v>74</v>
      </c>
      <c r="B83" s="79" t="s">
        <v>156</v>
      </c>
      <c r="C83" s="78">
        <v>1</v>
      </c>
      <c r="D83" s="81">
        <v>1</v>
      </c>
      <c r="E83" s="312">
        <v>5</v>
      </c>
      <c r="F83" s="82"/>
      <c r="G83" s="82"/>
      <c r="H83" s="82"/>
      <c r="I83" s="266"/>
      <c r="J83" s="266"/>
      <c r="K83" s="266"/>
      <c r="L83" s="266"/>
      <c r="M83" s="266"/>
      <c r="N83" s="82"/>
      <c r="O83" s="82"/>
      <c r="P83" s="82"/>
    </row>
    <row r="84" spans="1:16" s="84" customFormat="1" ht="12.75" customHeight="1">
      <c r="A84" s="78">
        <v>75</v>
      </c>
      <c r="B84" s="79" t="s">
        <v>157</v>
      </c>
      <c r="C84" s="78">
        <v>0</v>
      </c>
      <c r="D84" s="81">
        <v>1</v>
      </c>
      <c r="E84" s="312"/>
      <c r="F84" s="82"/>
      <c r="G84" s="82"/>
      <c r="H84" s="82"/>
      <c r="I84" s="266"/>
      <c r="J84" s="266"/>
      <c r="K84" s="266"/>
      <c r="L84" s="266"/>
      <c r="M84" s="266"/>
      <c r="N84" s="82"/>
      <c r="O84" s="82"/>
      <c r="P84" s="82"/>
    </row>
    <row r="85" spans="1:16" s="84" customFormat="1" ht="12.75" customHeight="1">
      <c r="A85" s="78">
        <v>76</v>
      </c>
      <c r="B85" s="79" t="s">
        <v>158</v>
      </c>
      <c r="C85" s="78">
        <v>0</v>
      </c>
      <c r="D85" s="81">
        <v>1</v>
      </c>
      <c r="E85" s="312"/>
      <c r="F85" s="82"/>
      <c r="G85" s="82"/>
      <c r="H85" s="82"/>
      <c r="I85" s="266"/>
      <c r="J85" s="266"/>
      <c r="K85" s="266"/>
      <c r="L85" s="266"/>
      <c r="M85" s="266"/>
      <c r="N85" s="82"/>
      <c r="O85" s="82"/>
      <c r="P85" s="82"/>
    </row>
    <row r="86" spans="1:16" s="84" customFormat="1" ht="12.75" customHeight="1">
      <c r="A86" s="78">
        <v>77</v>
      </c>
      <c r="B86" s="79" t="s">
        <v>159</v>
      </c>
      <c r="C86" s="78">
        <v>1</v>
      </c>
      <c r="D86" s="81">
        <v>1</v>
      </c>
      <c r="E86" s="312">
        <v>4</v>
      </c>
      <c r="F86" s="82"/>
      <c r="G86" s="82"/>
      <c r="H86" s="82"/>
      <c r="I86" s="266"/>
      <c r="J86" s="266"/>
      <c r="K86" s="266"/>
      <c r="L86" s="266"/>
      <c r="M86" s="266"/>
      <c r="N86" s="82"/>
      <c r="O86" s="82"/>
      <c r="P86" s="82"/>
    </row>
    <row r="87" spans="1:16" s="84" customFormat="1" ht="12.75" customHeight="1">
      <c r="A87" s="78">
        <v>78</v>
      </c>
      <c r="B87" s="79" t="s">
        <v>160</v>
      </c>
      <c r="C87" s="78">
        <v>1</v>
      </c>
      <c r="D87" s="81">
        <v>1.048</v>
      </c>
      <c r="E87" s="312">
        <v>1</v>
      </c>
      <c r="F87" s="82"/>
      <c r="G87" s="82"/>
      <c r="H87" s="82"/>
      <c r="I87" s="266"/>
      <c r="J87" s="266"/>
      <c r="K87" s="266"/>
      <c r="L87" s="266"/>
      <c r="M87" s="266"/>
      <c r="N87" s="82"/>
      <c r="O87" s="82"/>
      <c r="P87" s="82"/>
    </row>
    <row r="88" spans="1:16" s="84" customFormat="1" ht="12.75" customHeight="1">
      <c r="A88" s="78">
        <v>79</v>
      </c>
      <c r="B88" s="79" t="s">
        <v>161</v>
      </c>
      <c r="C88" s="78">
        <v>1</v>
      </c>
      <c r="D88" s="81">
        <v>1</v>
      </c>
      <c r="E88" s="312">
        <v>5</v>
      </c>
      <c r="F88" s="82"/>
      <c r="G88" s="82"/>
      <c r="H88" s="82"/>
      <c r="I88" s="266"/>
      <c r="J88" s="266"/>
      <c r="K88" s="266"/>
      <c r="L88" s="266"/>
      <c r="M88" s="266"/>
      <c r="N88" s="82"/>
      <c r="O88" s="82"/>
      <c r="P88" s="82"/>
    </row>
    <row r="89" spans="1:16" s="84" customFormat="1" ht="12.75" customHeight="1">
      <c r="A89" s="78">
        <v>80</v>
      </c>
      <c r="B89" s="79" t="s">
        <v>162</v>
      </c>
      <c r="C89" s="78">
        <v>0</v>
      </c>
      <c r="D89" s="81">
        <v>1</v>
      </c>
      <c r="E89" s="312"/>
      <c r="F89" s="82"/>
      <c r="G89" s="82"/>
      <c r="H89" s="82"/>
      <c r="I89" s="266"/>
      <c r="J89" s="266"/>
      <c r="K89" s="266"/>
      <c r="L89" s="266"/>
      <c r="M89" s="266"/>
      <c r="N89" s="82"/>
      <c r="O89" s="82"/>
      <c r="P89" s="82"/>
    </row>
    <row r="90" spans="1:16" s="84" customFormat="1" ht="12.75" customHeight="1">
      <c r="A90" s="78">
        <v>81</v>
      </c>
      <c r="B90" s="79" t="s">
        <v>163</v>
      </c>
      <c r="C90" s="78">
        <v>0</v>
      </c>
      <c r="D90" s="81">
        <v>1</v>
      </c>
      <c r="E90" s="312"/>
      <c r="F90" s="82"/>
      <c r="G90" s="82"/>
      <c r="H90" s="82"/>
      <c r="I90" s="266"/>
      <c r="J90" s="266"/>
      <c r="K90" s="266"/>
      <c r="L90" s="266"/>
      <c r="M90" s="266"/>
      <c r="N90" s="82"/>
      <c r="O90" s="82"/>
      <c r="P90" s="82"/>
    </row>
    <row r="91" spans="1:16" s="84" customFormat="1" ht="12.75" customHeight="1">
      <c r="A91" s="78">
        <v>82</v>
      </c>
      <c r="B91" s="79" t="s">
        <v>164</v>
      </c>
      <c r="C91" s="78">
        <v>1</v>
      </c>
      <c r="D91" s="81">
        <v>1.0349999999999999</v>
      </c>
      <c r="E91" s="312">
        <v>1</v>
      </c>
      <c r="F91" s="82"/>
      <c r="G91" s="82"/>
      <c r="H91" s="82"/>
      <c r="I91" s="266"/>
      <c r="J91" s="266"/>
      <c r="K91" s="266"/>
      <c r="L91" s="266"/>
      <c r="M91" s="266"/>
      <c r="N91" s="82"/>
      <c r="O91" s="82"/>
      <c r="P91" s="82"/>
    </row>
    <row r="92" spans="1:16" s="84" customFormat="1" ht="12.75" customHeight="1">
      <c r="A92" s="78">
        <v>83</v>
      </c>
      <c r="B92" s="79" t="s">
        <v>165</v>
      </c>
      <c r="C92" s="78">
        <v>1</v>
      </c>
      <c r="D92" s="81">
        <v>1</v>
      </c>
      <c r="E92" s="312">
        <v>4</v>
      </c>
      <c r="F92" s="82"/>
      <c r="G92" s="82"/>
      <c r="H92" s="82"/>
      <c r="I92" s="266"/>
      <c r="J92" s="266"/>
      <c r="K92" s="266"/>
      <c r="L92" s="266"/>
      <c r="M92" s="266"/>
      <c r="N92" s="82"/>
      <c r="O92" s="82"/>
      <c r="P92" s="82"/>
    </row>
    <row r="93" spans="1:16" s="84" customFormat="1" ht="12.75" customHeight="1">
      <c r="A93" s="78">
        <v>84</v>
      </c>
      <c r="B93" s="79" t="s">
        <v>166</v>
      </c>
      <c r="C93" s="78">
        <v>0</v>
      </c>
      <c r="D93" s="81">
        <v>1</v>
      </c>
      <c r="E93" s="312"/>
      <c r="F93" s="82"/>
      <c r="G93" s="82"/>
      <c r="H93" s="82"/>
      <c r="I93" s="266"/>
      <c r="J93" s="266"/>
      <c r="K93" s="266"/>
      <c r="L93" s="266"/>
      <c r="M93" s="266"/>
      <c r="N93" s="82"/>
      <c r="O93" s="82"/>
      <c r="P93" s="82"/>
    </row>
    <row r="94" spans="1:16" s="84" customFormat="1" ht="12.75" customHeight="1">
      <c r="A94" s="78">
        <v>85</v>
      </c>
      <c r="B94" s="79" t="s">
        <v>167</v>
      </c>
      <c r="C94" s="78">
        <v>1</v>
      </c>
      <c r="D94" s="81">
        <v>1</v>
      </c>
      <c r="E94" s="312">
        <v>8</v>
      </c>
      <c r="F94" s="82"/>
      <c r="G94" s="82"/>
      <c r="H94" s="82"/>
      <c r="I94" s="266"/>
      <c r="J94" s="266"/>
      <c r="K94" s="266"/>
      <c r="L94" s="266"/>
      <c r="M94" s="266"/>
      <c r="N94" s="82"/>
      <c r="O94" s="82"/>
      <c r="P94" s="82"/>
    </row>
    <row r="95" spans="1:16" s="84" customFormat="1" ht="12.75" customHeight="1">
      <c r="A95" s="78">
        <v>86</v>
      </c>
      <c r="B95" s="79" t="s">
        <v>168</v>
      </c>
      <c r="C95" s="78">
        <v>1</v>
      </c>
      <c r="D95" s="81">
        <v>1</v>
      </c>
      <c r="E95" s="312">
        <v>7</v>
      </c>
      <c r="F95" s="82"/>
      <c r="G95" s="82"/>
      <c r="H95" s="82"/>
      <c r="I95" s="266"/>
      <c r="J95" s="266"/>
      <c r="K95" s="266"/>
      <c r="L95" s="266"/>
      <c r="M95" s="266"/>
      <c r="N95" s="82"/>
      <c r="O95" s="82"/>
      <c r="P95" s="82"/>
    </row>
    <row r="96" spans="1:16" s="84" customFormat="1" ht="12.75" customHeight="1">
      <c r="A96" s="78">
        <v>87</v>
      </c>
      <c r="B96" s="79" t="s">
        <v>169</v>
      </c>
      <c r="C96" s="78">
        <v>1</v>
      </c>
      <c r="D96" s="81">
        <v>1</v>
      </c>
      <c r="E96" s="312">
        <v>4</v>
      </c>
      <c r="F96" s="82"/>
      <c r="G96" s="82"/>
      <c r="H96" s="82"/>
      <c r="I96" s="266"/>
      <c r="J96" s="266"/>
      <c r="K96" s="266"/>
      <c r="L96" s="266"/>
      <c r="M96" s="266"/>
      <c r="N96" s="82"/>
      <c r="O96" s="82"/>
      <c r="P96" s="82"/>
    </row>
    <row r="97" spans="1:16" s="84" customFormat="1" ht="12.75" customHeight="1">
      <c r="A97" s="78">
        <v>88</v>
      </c>
      <c r="B97" s="79" t="s">
        <v>170</v>
      </c>
      <c r="C97" s="78">
        <v>1</v>
      </c>
      <c r="D97" s="81">
        <v>1</v>
      </c>
      <c r="E97" s="312">
        <v>3</v>
      </c>
      <c r="F97" s="82"/>
      <c r="G97" s="82"/>
      <c r="H97" s="82"/>
      <c r="I97" s="266"/>
      <c r="J97" s="266"/>
      <c r="K97" s="266"/>
      <c r="L97" s="266"/>
      <c r="M97" s="266"/>
      <c r="N97" s="82"/>
      <c r="O97" s="82"/>
      <c r="P97" s="82"/>
    </row>
    <row r="98" spans="1:16" s="84" customFormat="1" ht="12.75" customHeight="1">
      <c r="A98" s="78">
        <v>89</v>
      </c>
      <c r="B98" s="79" t="s">
        <v>171</v>
      </c>
      <c r="C98" s="78">
        <v>1</v>
      </c>
      <c r="D98" s="81">
        <v>1</v>
      </c>
      <c r="E98" s="312">
        <v>7</v>
      </c>
      <c r="F98" s="82"/>
      <c r="G98" s="82"/>
      <c r="H98" s="82"/>
      <c r="I98" s="266"/>
      <c r="J98" s="266"/>
      <c r="K98" s="266"/>
      <c r="L98" s="266"/>
      <c r="M98" s="266"/>
      <c r="N98" s="82"/>
      <c r="O98" s="82"/>
      <c r="P98" s="82"/>
    </row>
    <row r="99" spans="1:16" s="84" customFormat="1" ht="12.75" customHeight="1">
      <c r="A99" s="78">
        <v>90</v>
      </c>
      <c r="B99" s="79" t="s">
        <v>172</v>
      </c>
      <c r="C99" s="78">
        <v>0</v>
      </c>
      <c r="D99" s="81">
        <v>1</v>
      </c>
      <c r="E99" s="312"/>
      <c r="F99" s="82"/>
      <c r="G99" s="82"/>
      <c r="H99" s="82"/>
      <c r="I99" s="266"/>
      <c r="J99" s="266"/>
      <c r="K99" s="266"/>
      <c r="L99" s="266"/>
      <c r="M99" s="266"/>
      <c r="N99" s="82"/>
      <c r="O99" s="82"/>
      <c r="P99" s="82"/>
    </row>
    <row r="100" spans="1:16" s="84" customFormat="1" ht="12.75" customHeight="1">
      <c r="A100" s="78">
        <v>91</v>
      </c>
      <c r="B100" s="79" t="s">
        <v>173</v>
      </c>
      <c r="C100" s="78">
        <v>1</v>
      </c>
      <c r="D100" s="81">
        <v>1</v>
      </c>
      <c r="E100" s="312">
        <v>5</v>
      </c>
      <c r="F100" s="82"/>
      <c r="G100" s="82"/>
      <c r="H100" s="82"/>
      <c r="I100" s="266"/>
      <c r="J100" s="266"/>
      <c r="K100" s="266"/>
      <c r="L100" s="266"/>
      <c r="M100" s="266"/>
      <c r="N100" s="82"/>
      <c r="O100" s="82"/>
      <c r="P100" s="82"/>
    </row>
    <row r="101" spans="1:16" s="84" customFormat="1" ht="12.75" customHeight="1">
      <c r="A101" s="78">
        <v>92</v>
      </c>
      <c r="B101" s="79" t="s">
        <v>174</v>
      </c>
      <c r="C101" s="78">
        <v>0</v>
      </c>
      <c r="D101" s="81">
        <v>1.0309999999999999</v>
      </c>
      <c r="E101" s="312"/>
      <c r="F101" s="82"/>
      <c r="G101" s="82"/>
      <c r="H101" s="82"/>
      <c r="I101" s="266"/>
      <c r="J101" s="266"/>
      <c r="K101" s="266"/>
      <c r="L101" s="266"/>
      <c r="M101" s="266"/>
      <c r="N101" s="82"/>
      <c r="O101" s="82"/>
      <c r="P101" s="82"/>
    </row>
    <row r="102" spans="1:16" s="84" customFormat="1" ht="12.75" customHeight="1">
      <c r="A102" s="78">
        <v>93</v>
      </c>
      <c r="B102" s="79" t="s">
        <v>175</v>
      </c>
      <c r="C102" s="78">
        <v>1</v>
      </c>
      <c r="D102" s="81">
        <v>1.042</v>
      </c>
      <c r="E102" s="312">
        <v>10</v>
      </c>
      <c r="F102" s="82"/>
      <c r="G102" s="82"/>
      <c r="H102" s="82"/>
      <c r="I102" s="266"/>
      <c r="J102" s="266"/>
      <c r="K102" s="266"/>
      <c r="L102" s="266"/>
      <c r="M102" s="266"/>
      <c r="N102" s="82"/>
      <c r="O102" s="82"/>
      <c r="P102" s="82"/>
    </row>
    <row r="103" spans="1:16" s="84" customFormat="1" ht="12.75" customHeight="1">
      <c r="A103" s="78">
        <v>94</v>
      </c>
      <c r="B103" s="79" t="s">
        <v>176</v>
      </c>
      <c r="C103" s="78">
        <v>1</v>
      </c>
      <c r="D103" s="81">
        <v>1</v>
      </c>
      <c r="E103" s="312">
        <v>8</v>
      </c>
      <c r="F103" s="82"/>
      <c r="G103" s="82"/>
      <c r="H103" s="82"/>
      <c r="I103" s="266"/>
      <c r="J103" s="266"/>
      <c r="K103" s="266"/>
      <c r="L103" s="266"/>
      <c r="M103" s="266"/>
      <c r="N103" s="82"/>
      <c r="O103" s="82"/>
      <c r="P103" s="82"/>
    </row>
    <row r="104" spans="1:16" s="84" customFormat="1" ht="12.75" customHeight="1">
      <c r="A104" s="78">
        <v>95</v>
      </c>
      <c r="B104" s="79" t="s">
        <v>177</v>
      </c>
      <c r="C104" s="78">
        <v>1</v>
      </c>
      <c r="D104" s="81">
        <v>1</v>
      </c>
      <c r="E104" s="312">
        <v>10</v>
      </c>
      <c r="F104" s="82"/>
      <c r="G104" s="82"/>
      <c r="H104" s="82"/>
      <c r="I104" s="266"/>
      <c r="J104" s="266"/>
      <c r="K104" s="266"/>
      <c r="L104" s="266"/>
      <c r="M104" s="266"/>
      <c r="N104" s="82"/>
      <c r="O104" s="82"/>
      <c r="P104" s="82"/>
    </row>
    <row r="105" spans="1:16" s="84" customFormat="1" ht="12.75" customHeight="1">
      <c r="A105" s="78">
        <v>96</v>
      </c>
      <c r="B105" s="79" t="s">
        <v>178</v>
      </c>
      <c r="C105" s="78">
        <v>1</v>
      </c>
      <c r="D105" s="81">
        <v>1</v>
      </c>
      <c r="E105" s="312">
        <v>7</v>
      </c>
      <c r="F105" s="82"/>
      <c r="G105" s="82"/>
      <c r="H105" s="82"/>
      <c r="I105" s="266"/>
      <c r="J105" s="266"/>
      <c r="K105" s="266"/>
      <c r="L105" s="266"/>
      <c r="M105" s="266"/>
      <c r="N105" s="82"/>
      <c r="O105" s="82"/>
      <c r="P105" s="82"/>
    </row>
    <row r="106" spans="1:16" s="84" customFormat="1" ht="12.75" customHeight="1">
      <c r="A106" s="78">
        <v>97</v>
      </c>
      <c r="B106" s="79" t="s">
        <v>179</v>
      </c>
      <c r="C106" s="78">
        <v>1</v>
      </c>
      <c r="D106" s="81">
        <v>1</v>
      </c>
      <c r="E106" s="312">
        <v>10</v>
      </c>
      <c r="F106" s="82"/>
      <c r="G106" s="82"/>
      <c r="H106" s="82"/>
      <c r="I106" s="266"/>
      <c r="J106" s="266"/>
      <c r="K106" s="266"/>
      <c r="L106" s="266"/>
      <c r="M106" s="266"/>
      <c r="N106" s="82"/>
      <c r="O106" s="82"/>
      <c r="P106" s="82"/>
    </row>
    <row r="107" spans="1:16" s="84" customFormat="1" ht="12.75" customHeight="1">
      <c r="A107" s="78">
        <v>98</v>
      </c>
      <c r="B107" s="79" t="s">
        <v>180</v>
      </c>
      <c r="C107" s="78">
        <v>1</v>
      </c>
      <c r="D107" s="81">
        <v>1</v>
      </c>
      <c r="E107" s="312">
        <v>8</v>
      </c>
      <c r="F107" s="82"/>
      <c r="G107" s="82"/>
      <c r="H107" s="82"/>
      <c r="I107" s="266"/>
      <c r="J107" s="266"/>
      <c r="K107" s="266"/>
      <c r="L107" s="266"/>
      <c r="M107" s="266"/>
      <c r="N107" s="82"/>
      <c r="O107" s="82"/>
      <c r="P107" s="82"/>
    </row>
    <row r="108" spans="1:16" s="84" customFormat="1" ht="12.75" customHeight="1">
      <c r="A108" s="78">
        <v>99</v>
      </c>
      <c r="B108" s="79" t="s">
        <v>182</v>
      </c>
      <c r="C108" s="78">
        <v>1</v>
      </c>
      <c r="D108" s="81">
        <v>1.05</v>
      </c>
      <c r="E108" s="312">
        <v>3</v>
      </c>
      <c r="F108" s="82"/>
      <c r="G108" s="82"/>
      <c r="H108" s="82"/>
      <c r="I108" s="266"/>
      <c r="J108" s="266"/>
      <c r="K108" s="266"/>
      <c r="L108" s="266"/>
      <c r="M108" s="266"/>
      <c r="N108" s="82"/>
      <c r="O108" s="82"/>
      <c r="P108" s="82"/>
    </row>
    <row r="109" spans="1:16" s="84" customFormat="1" ht="12.75" customHeight="1">
      <c r="A109" s="78">
        <v>100</v>
      </c>
      <c r="B109" s="79" t="s">
        <v>183</v>
      </c>
      <c r="C109" s="78">
        <v>1</v>
      </c>
      <c r="D109" s="81">
        <v>1.054</v>
      </c>
      <c r="E109" s="312">
        <v>8</v>
      </c>
      <c r="F109" s="82"/>
      <c r="G109" s="82"/>
      <c r="H109" s="82"/>
      <c r="I109" s="266"/>
      <c r="J109" s="266"/>
      <c r="K109" s="266"/>
      <c r="L109" s="266"/>
      <c r="M109" s="266"/>
      <c r="N109" s="82"/>
      <c r="O109" s="82"/>
      <c r="P109" s="82"/>
    </row>
    <row r="110" spans="1:16" s="84" customFormat="1" ht="12.75" customHeight="1">
      <c r="A110" s="78">
        <v>101</v>
      </c>
      <c r="B110" s="79" t="s">
        <v>184</v>
      </c>
      <c r="C110" s="78">
        <v>1</v>
      </c>
      <c r="D110" s="81">
        <v>1.044</v>
      </c>
      <c r="E110" s="312">
        <v>2</v>
      </c>
      <c r="F110" s="82"/>
      <c r="G110" s="82"/>
      <c r="H110" s="82"/>
      <c r="I110" s="266"/>
      <c r="J110" s="266"/>
      <c r="K110" s="266"/>
      <c r="L110" s="266"/>
      <c r="M110" s="266"/>
      <c r="N110" s="82"/>
      <c r="O110" s="82"/>
      <c r="P110" s="82"/>
    </row>
    <row r="111" spans="1:16" s="88" customFormat="1" ht="12.75" customHeight="1">
      <c r="A111" s="85">
        <v>102</v>
      </c>
      <c r="B111" s="86" t="s">
        <v>185</v>
      </c>
      <c r="C111" s="85">
        <v>0</v>
      </c>
      <c r="D111" s="87">
        <v>1</v>
      </c>
      <c r="E111" s="313"/>
      <c r="F111" s="82"/>
      <c r="G111" s="82"/>
      <c r="H111" s="82"/>
      <c r="I111" s="266"/>
      <c r="J111" s="266"/>
      <c r="K111" s="266"/>
      <c r="L111" s="266"/>
      <c r="M111" s="267"/>
      <c r="N111" s="83"/>
      <c r="O111" s="83"/>
      <c r="P111" s="83"/>
    </row>
    <row r="112" spans="1:16" s="84" customFormat="1" ht="12.75" customHeight="1">
      <c r="A112" s="78">
        <v>103</v>
      </c>
      <c r="B112" s="79" t="s">
        <v>186</v>
      </c>
      <c r="C112" s="78">
        <v>1</v>
      </c>
      <c r="D112" s="81">
        <v>1</v>
      </c>
      <c r="E112" s="312">
        <v>10</v>
      </c>
      <c r="F112" s="82"/>
      <c r="G112" s="82"/>
      <c r="H112" s="82"/>
      <c r="I112" s="266"/>
      <c r="J112" s="266"/>
      <c r="K112" s="266"/>
      <c r="L112" s="266"/>
      <c r="M112" s="266"/>
      <c r="N112" s="82"/>
      <c r="O112" s="82"/>
      <c r="P112" s="82"/>
    </row>
    <row r="113" spans="1:16" s="84" customFormat="1" ht="12.75" customHeight="1">
      <c r="A113" s="78">
        <v>104</v>
      </c>
      <c r="B113" s="79" t="s">
        <v>187</v>
      </c>
      <c r="C113" s="78">
        <v>0</v>
      </c>
      <c r="D113" s="81">
        <v>1</v>
      </c>
      <c r="E113" s="312"/>
      <c r="F113" s="82"/>
      <c r="G113" s="82"/>
      <c r="H113" s="82"/>
      <c r="I113" s="266"/>
      <c r="J113" s="266"/>
      <c r="K113" s="266"/>
      <c r="L113" s="266"/>
      <c r="M113" s="266"/>
      <c r="N113" s="82"/>
      <c r="O113" s="82"/>
      <c r="P113" s="82"/>
    </row>
    <row r="114" spans="1:16" s="84" customFormat="1" ht="12.75" customHeight="1">
      <c r="A114" s="78">
        <v>105</v>
      </c>
      <c r="B114" s="79" t="s">
        <v>188</v>
      </c>
      <c r="C114" s="78">
        <v>1</v>
      </c>
      <c r="D114" s="81">
        <v>1</v>
      </c>
      <c r="E114" s="312">
        <v>2</v>
      </c>
      <c r="F114" s="82"/>
      <c r="G114" s="82"/>
      <c r="H114" s="82"/>
      <c r="I114" s="266"/>
      <c r="J114" s="266"/>
      <c r="K114" s="266"/>
      <c r="L114" s="266"/>
      <c r="M114" s="266"/>
      <c r="N114" s="82"/>
      <c r="O114" s="82"/>
      <c r="P114" s="82"/>
    </row>
    <row r="115" spans="1:16" s="84" customFormat="1" ht="12.75" customHeight="1">
      <c r="A115" s="78">
        <v>106</v>
      </c>
      <c r="B115" s="79" t="s">
        <v>189</v>
      </c>
      <c r="C115" s="78">
        <v>0</v>
      </c>
      <c r="D115" s="81">
        <v>1</v>
      </c>
      <c r="E115" s="312"/>
      <c r="F115" s="82"/>
      <c r="G115" s="82"/>
      <c r="H115" s="82"/>
      <c r="I115" s="266"/>
      <c r="J115" s="266"/>
      <c r="K115" s="266"/>
      <c r="L115" s="266"/>
      <c r="M115" s="266"/>
      <c r="N115" s="82"/>
      <c r="O115" s="82"/>
      <c r="P115" s="82"/>
    </row>
    <row r="116" spans="1:16" s="84" customFormat="1" ht="12.75" customHeight="1">
      <c r="A116" s="78">
        <v>107</v>
      </c>
      <c r="B116" s="79" t="s">
        <v>190</v>
      </c>
      <c r="C116" s="78">
        <v>1</v>
      </c>
      <c r="D116" s="81">
        <v>1.0389999999999999</v>
      </c>
      <c r="E116" s="312">
        <v>8</v>
      </c>
      <c r="F116" s="82"/>
      <c r="G116" s="82"/>
      <c r="H116" s="82"/>
      <c r="I116" s="266"/>
      <c r="J116" s="266"/>
      <c r="K116" s="266"/>
      <c r="L116" s="266"/>
      <c r="M116" s="266"/>
      <c r="N116" s="82"/>
      <c r="O116" s="82"/>
      <c r="P116" s="82"/>
    </row>
    <row r="117" spans="1:16" s="84" customFormat="1" ht="12.75" customHeight="1">
      <c r="A117" s="78">
        <v>108</v>
      </c>
      <c r="B117" s="79" t="s">
        <v>191</v>
      </c>
      <c r="C117" s="78">
        <v>0</v>
      </c>
      <c r="D117" s="81">
        <v>1</v>
      </c>
      <c r="E117" s="312"/>
      <c r="F117" s="82"/>
      <c r="G117" s="82"/>
      <c r="H117" s="82"/>
      <c r="I117" s="266"/>
      <c r="J117" s="266"/>
      <c r="K117" s="266"/>
      <c r="L117" s="266"/>
      <c r="M117" s="266"/>
      <c r="N117" s="82"/>
      <c r="O117" s="82"/>
      <c r="P117" s="82"/>
    </row>
    <row r="118" spans="1:16" s="84" customFormat="1" ht="12.75" customHeight="1">
      <c r="A118" s="78">
        <v>109</v>
      </c>
      <c r="B118" s="79" t="s">
        <v>192</v>
      </c>
      <c r="C118" s="78">
        <v>0</v>
      </c>
      <c r="D118" s="81">
        <v>1</v>
      </c>
      <c r="E118" s="312"/>
      <c r="F118" s="82"/>
      <c r="G118" s="82"/>
      <c r="H118" s="82"/>
      <c r="I118" s="266"/>
      <c r="J118" s="266"/>
      <c r="K118" s="266"/>
      <c r="L118" s="266"/>
      <c r="M118" s="266"/>
      <c r="N118" s="82"/>
      <c r="O118" s="82"/>
      <c r="P118" s="82"/>
    </row>
    <row r="119" spans="1:16" s="84" customFormat="1" ht="12.75" customHeight="1">
      <c r="A119" s="78">
        <v>110</v>
      </c>
      <c r="B119" s="79" t="s">
        <v>193</v>
      </c>
      <c r="C119" s="78">
        <v>1</v>
      </c>
      <c r="D119" s="81">
        <v>1</v>
      </c>
      <c r="E119" s="312">
        <v>3</v>
      </c>
      <c r="F119" s="82"/>
      <c r="G119" s="82"/>
      <c r="H119" s="82"/>
      <c r="I119" s="266"/>
      <c r="J119" s="266"/>
      <c r="K119" s="266"/>
      <c r="L119" s="266"/>
      <c r="M119" s="266"/>
      <c r="N119" s="82"/>
      <c r="O119" s="82"/>
      <c r="P119" s="82"/>
    </row>
    <row r="120" spans="1:16" s="84" customFormat="1" ht="12.75" customHeight="1">
      <c r="A120" s="78">
        <v>111</v>
      </c>
      <c r="B120" s="79" t="s">
        <v>194</v>
      </c>
      <c r="C120" s="78">
        <v>1</v>
      </c>
      <c r="D120" s="81">
        <v>1</v>
      </c>
      <c r="E120" s="312">
        <v>6</v>
      </c>
      <c r="F120" s="82"/>
      <c r="G120" s="82"/>
      <c r="H120" s="82"/>
      <c r="I120" s="266"/>
      <c r="J120" s="266"/>
      <c r="K120" s="266"/>
      <c r="L120" s="266"/>
      <c r="M120" s="266"/>
      <c r="N120" s="82"/>
      <c r="O120" s="82"/>
      <c r="P120" s="82"/>
    </row>
    <row r="121" spans="1:16" s="84" customFormat="1" ht="12.75" customHeight="1">
      <c r="A121" s="78">
        <v>112</v>
      </c>
      <c r="B121" s="79" t="s">
        <v>195</v>
      </c>
      <c r="C121" s="78">
        <v>0</v>
      </c>
      <c r="D121" s="81">
        <v>1</v>
      </c>
      <c r="E121" s="312"/>
      <c r="F121" s="82"/>
      <c r="G121" s="82"/>
      <c r="H121" s="82"/>
      <c r="I121" s="266"/>
      <c r="J121" s="266"/>
      <c r="K121" s="266"/>
      <c r="L121" s="266"/>
      <c r="M121" s="266"/>
      <c r="N121" s="82"/>
      <c r="O121" s="82"/>
      <c r="P121" s="82"/>
    </row>
    <row r="122" spans="1:16" s="84" customFormat="1" ht="12.75" customHeight="1">
      <c r="A122" s="78">
        <v>113</v>
      </c>
      <c r="B122" s="79" t="s">
        <v>196</v>
      </c>
      <c r="C122" s="78">
        <v>0</v>
      </c>
      <c r="D122" s="81">
        <v>1</v>
      </c>
      <c r="E122" s="312"/>
      <c r="F122" s="82"/>
      <c r="G122" s="82"/>
      <c r="H122" s="82"/>
      <c r="I122" s="266"/>
      <c r="J122" s="266"/>
      <c r="K122" s="266"/>
      <c r="L122" s="266"/>
      <c r="M122" s="266"/>
      <c r="N122" s="82"/>
      <c r="O122" s="82"/>
      <c r="P122" s="82"/>
    </row>
    <row r="123" spans="1:16" s="84" customFormat="1" ht="12.75" customHeight="1">
      <c r="A123" s="78">
        <v>114</v>
      </c>
      <c r="B123" s="79" t="s">
        <v>197</v>
      </c>
      <c r="C123" s="78">
        <v>1</v>
      </c>
      <c r="D123" s="81">
        <v>1</v>
      </c>
      <c r="E123" s="312">
        <v>9</v>
      </c>
      <c r="F123" s="82"/>
      <c r="G123" s="82"/>
      <c r="H123" s="82"/>
      <c r="I123" s="266"/>
      <c r="J123" s="266"/>
      <c r="K123" s="266"/>
      <c r="L123" s="266"/>
      <c r="M123" s="266"/>
      <c r="N123" s="82"/>
      <c r="O123" s="82"/>
      <c r="P123" s="82"/>
    </row>
    <row r="124" spans="1:16" s="84" customFormat="1" ht="12.75" customHeight="1">
      <c r="A124" s="78">
        <v>115</v>
      </c>
      <c r="B124" s="79" t="s">
        <v>198</v>
      </c>
      <c r="C124" s="78">
        <v>0</v>
      </c>
      <c r="D124" s="81">
        <v>1</v>
      </c>
      <c r="E124" s="312"/>
      <c r="F124" s="82"/>
      <c r="G124" s="82"/>
      <c r="H124" s="82"/>
      <c r="I124" s="266"/>
      <c r="J124" s="266"/>
      <c r="K124" s="266"/>
      <c r="L124" s="266"/>
      <c r="M124" s="266"/>
      <c r="N124" s="82"/>
      <c r="O124" s="82"/>
      <c r="P124" s="82"/>
    </row>
    <row r="125" spans="1:16" s="84" customFormat="1" ht="12.75" customHeight="1">
      <c r="A125" s="78">
        <v>116</v>
      </c>
      <c r="B125" s="79" t="s">
        <v>199</v>
      </c>
      <c r="C125" s="78">
        <v>0</v>
      </c>
      <c r="D125" s="81">
        <v>1</v>
      </c>
      <c r="E125" s="312"/>
      <c r="F125" s="82"/>
      <c r="G125" s="82"/>
      <c r="H125" s="82"/>
      <c r="I125" s="266"/>
      <c r="J125" s="266"/>
      <c r="K125" s="266"/>
      <c r="L125" s="266"/>
      <c r="M125" s="266"/>
      <c r="N125" s="82"/>
      <c r="O125" s="82"/>
      <c r="P125" s="82"/>
    </row>
    <row r="126" spans="1:16" s="84" customFormat="1" ht="12.75" customHeight="1">
      <c r="A126" s="78">
        <v>117</v>
      </c>
      <c r="B126" s="79" t="s">
        <v>200</v>
      </c>
      <c r="C126" s="78">
        <v>1</v>
      </c>
      <c r="D126" s="81">
        <v>1</v>
      </c>
      <c r="E126" s="312">
        <v>4</v>
      </c>
      <c r="F126" s="82"/>
      <c r="G126" s="82"/>
      <c r="H126" s="82"/>
      <c r="I126" s="266"/>
      <c r="J126" s="266"/>
      <c r="K126" s="266"/>
      <c r="L126" s="266"/>
      <c r="M126" s="266"/>
      <c r="N126" s="82"/>
      <c r="O126" s="82"/>
      <c r="P126" s="82"/>
    </row>
    <row r="127" spans="1:16" s="84" customFormat="1" ht="12.75" customHeight="1">
      <c r="A127" s="78">
        <v>118</v>
      </c>
      <c r="B127" s="79" t="s">
        <v>201</v>
      </c>
      <c r="C127" s="78">
        <v>1</v>
      </c>
      <c r="D127" s="81">
        <v>1.0209999999999999</v>
      </c>
      <c r="E127" s="312">
        <v>4</v>
      </c>
      <c r="F127" s="82"/>
      <c r="G127" s="82"/>
      <c r="H127" s="82"/>
      <c r="I127" s="266"/>
      <c r="J127" s="266"/>
      <c r="K127" s="266"/>
      <c r="L127" s="266"/>
      <c r="M127" s="266"/>
      <c r="N127" s="82"/>
      <c r="O127" s="82"/>
      <c r="P127" s="82"/>
    </row>
    <row r="128" spans="1:16" s="84" customFormat="1" ht="12.75" customHeight="1">
      <c r="A128" s="78">
        <v>119</v>
      </c>
      <c r="B128" s="79" t="s">
        <v>202</v>
      </c>
      <c r="C128" s="78">
        <v>0</v>
      </c>
      <c r="D128" s="81">
        <v>1.0329999999999999</v>
      </c>
      <c r="E128" s="312"/>
      <c r="F128" s="82"/>
      <c r="G128" s="82"/>
      <c r="H128" s="82"/>
      <c r="I128" s="266"/>
      <c r="J128" s="266"/>
      <c r="K128" s="266"/>
      <c r="L128" s="266"/>
      <c r="M128" s="266"/>
      <c r="N128" s="82"/>
      <c r="O128" s="82"/>
      <c r="P128" s="82"/>
    </row>
    <row r="129" spans="1:16" s="84" customFormat="1" ht="12.75" customHeight="1">
      <c r="A129" s="78">
        <v>120</v>
      </c>
      <c r="B129" s="79" t="s">
        <v>203</v>
      </c>
      <c r="C129" s="78">
        <v>0</v>
      </c>
      <c r="D129" s="81">
        <v>1</v>
      </c>
      <c r="E129" s="312"/>
      <c r="F129" s="82"/>
      <c r="G129" s="82"/>
      <c r="H129" s="82"/>
      <c r="I129" s="266"/>
      <c r="J129" s="266"/>
      <c r="K129" s="266"/>
      <c r="L129" s="266"/>
      <c r="M129" s="266"/>
      <c r="N129" s="82"/>
      <c r="O129" s="82"/>
      <c r="P129" s="82"/>
    </row>
    <row r="130" spans="1:16" s="84" customFormat="1" ht="12.75" customHeight="1">
      <c r="A130" s="78">
        <v>121</v>
      </c>
      <c r="B130" s="79" t="s">
        <v>204</v>
      </c>
      <c r="C130" s="78">
        <v>1</v>
      </c>
      <c r="D130" s="81">
        <v>1</v>
      </c>
      <c r="E130" s="312">
        <v>4</v>
      </c>
      <c r="F130" s="82"/>
      <c r="G130" s="82"/>
      <c r="H130" s="82"/>
      <c r="I130" s="266"/>
      <c r="J130" s="266"/>
      <c r="K130" s="266"/>
      <c r="L130" s="266"/>
      <c r="M130" s="266"/>
      <c r="N130" s="82"/>
      <c r="O130" s="82"/>
      <c r="P130" s="82"/>
    </row>
    <row r="131" spans="1:16" s="84" customFormat="1" ht="12.75" customHeight="1">
      <c r="A131" s="78">
        <v>122</v>
      </c>
      <c r="B131" s="79" t="s">
        <v>205</v>
      </c>
      <c r="C131" s="78">
        <v>1</v>
      </c>
      <c r="D131" s="81">
        <v>1.0289999999999999</v>
      </c>
      <c r="E131" s="312">
        <v>1</v>
      </c>
      <c r="F131" s="82"/>
      <c r="G131" s="82"/>
      <c r="H131" s="82"/>
      <c r="I131" s="266"/>
      <c r="J131" s="266"/>
      <c r="K131" s="266"/>
      <c r="L131" s="266"/>
      <c r="M131" s="266"/>
      <c r="N131" s="82"/>
      <c r="O131" s="82"/>
      <c r="P131" s="82"/>
    </row>
    <row r="132" spans="1:16" s="84" customFormat="1" ht="12.75" customHeight="1">
      <c r="A132" s="78">
        <v>123</v>
      </c>
      <c r="B132" s="79" t="s">
        <v>206</v>
      </c>
      <c r="C132" s="78">
        <v>0</v>
      </c>
      <c r="D132" s="81">
        <v>1</v>
      </c>
      <c r="E132" s="312"/>
      <c r="F132" s="82"/>
      <c r="G132" s="82"/>
      <c r="H132" s="82"/>
      <c r="I132" s="266"/>
      <c r="J132" s="266"/>
      <c r="K132" s="266"/>
      <c r="L132" s="266"/>
      <c r="M132" s="266"/>
      <c r="N132" s="82"/>
      <c r="O132" s="82"/>
      <c r="P132" s="82"/>
    </row>
    <row r="133" spans="1:16" s="84" customFormat="1" ht="12.75" customHeight="1">
      <c r="A133" s="78">
        <v>124</v>
      </c>
      <c r="B133" s="79" t="s">
        <v>207</v>
      </c>
      <c r="C133" s="78">
        <v>0</v>
      </c>
      <c r="D133" s="81">
        <v>1</v>
      </c>
      <c r="E133" s="312"/>
      <c r="F133" s="82"/>
      <c r="G133" s="82"/>
      <c r="H133" s="82"/>
      <c r="I133" s="266"/>
      <c r="J133" s="266"/>
      <c r="K133" s="266"/>
      <c r="L133" s="266"/>
      <c r="M133" s="266"/>
      <c r="N133" s="82"/>
      <c r="O133" s="82"/>
      <c r="P133" s="82"/>
    </row>
    <row r="134" spans="1:16" s="84" customFormat="1" ht="12.75" customHeight="1">
      <c r="A134" s="78">
        <v>125</v>
      </c>
      <c r="B134" s="79" t="s">
        <v>208</v>
      </c>
      <c r="C134" s="78">
        <v>1</v>
      </c>
      <c r="D134" s="81">
        <v>1.01</v>
      </c>
      <c r="E134" s="312">
        <v>1</v>
      </c>
      <c r="F134" s="82"/>
      <c r="G134" s="82"/>
      <c r="H134" s="82"/>
      <c r="I134" s="266"/>
      <c r="J134" s="266"/>
      <c r="K134" s="266"/>
      <c r="L134" s="266"/>
      <c r="M134" s="266"/>
      <c r="N134" s="82"/>
      <c r="O134" s="82"/>
      <c r="P134" s="82"/>
    </row>
    <row r="135" spans="1:16" s="84" customFormat="1" ht="12.75" customHeight="1">
      <c r="A135" s="78">
        <v>126</v>
      </c>
      <c r="B135" s="79" t="s">
        <v>209</v>
      </c>
      <c r="C135" s="78">
        <v>0</v>
      </c>
      <c r="D135" s="81">
        <v>1</v>
      </c>
      <c r="E135" s="312"/>
      <c r="F135" s="82"/>
      <c r="G135" s="82"/>
      <c r="H135" s="82"/>
      <c r="I135" s="266"/>
      <c r="J135" s="266"/>
      <c r="K135" s="266"/>
      <c r="L135" s="266"/>
      <c r="M135" s="266"/>
      <c r="N135" s="82"/>
      <c r="O135" s="82"/>
      <c r="P135" s="82"/>
    </row>
    <row r="136" spans="1:16" s="84" customFormat="1" ht="12.75" customHeight="1">
      <c r="A136" s="78">
        <v>127</v>
      </c>
      <c r="B136" s="79" t="s">
        <v>210</v>
      </c>
      <c r="C136" s="78">
        <v>1</v>
      </c>
      <c r="D136" s="81">
        <v>1</v>
      </c>
      <c r="E136" s="312">
        <v>3</v>
      </c>
      <c r="F136" s="82"/>
      <c r="G136" s="82"/>
      <c r="H136" s="82"/>
      <c r="I136" s="266"/>
      <c r="J136" s="266"/>
      <c r="K136" s="266"/>
      <c r="L136" s="266"/>
      <c r="M136" s="266"/>
      <c r="N136" s="82"/>
      <c r="O136" s="82"/>
      <c r="P136" s="82"/>
    </row>
    <row r="137" spans="1:16" s="84" customFormat="1" ht="12.75" customHeight="1">
      <c r="A137" s="78">
        <v>128</v>
      </c>
      <c r="B137" s="79" t="s">
        <v>211</v>
      </c>
      <c r="C137" s="78">
        <v>1</v>
      </c>
      <c r="D137" s="81">
        <v>1</v>
      </c>
      <c r="E137" s="312">
        <v>9</v>
      </c>
      <c r="F137" s="82"/>
      <c r="G137" s="82"/>
      <c r="H137" s="82"/>
      <c r="I137" s="266"/>
      <c r="J137" s="266"/>
      <c r="K137" s="266"/>
      <c r="L137" s="266"/>
      <c r="M137" s="266"/>
      <c r="N137" s="82"/>
      <c r="O137" s="82"/>
      <c r="P137" s="82"/>
    </row>
    <row r="138" spans="1:16" s="84" customFormat="1" ht="12.75" customHeight="1">
      <c r="A138" s="78">
        <v>129</v>
      </c>
      <c r="B138" s="79" t="s">
        <v>212</v>
      </c>
      <c r="C138" s="78">
        <v>0</v>
      </c>
      <c r="D138" s="81">
        <v>1</v>
      </c>
      <c r="E138" s="312"/>
      <c r="F138" s="82"/>
      <c r="G138" s="82"/>
      <c r="H138" s="82"/>
      <c r="I138" s="266"/>
      <c r="J138" s="266"/>
      <c r="K138" s="266"/>
      <c r="L138" s="266"/>
      <c r="M138" s="266"/>
      <c r="N138" s="82"/>
      <c r="O138" s="82"/>
      <c r="P138" s="82"/>
    </row>
    <row r="139" spans="1:16" s="84" customFormat="1" ht="12.75" customHeight="1">
      <c r="A139" s="78">
        <v>130</v>
      </c>
      <c r="B139" s="79" t="s">
        <v>213</v>
      </c>
      <c r="C139" s="78">
        <v>0</v>
      </c>
      <c r="D139" s="81">
        <v>1</v>
      </c>
      <c r="E139" s="312"/>
      <c r="F139" s="82"/>
      <c r="G139" s="82"/>
      <c r="H139" s="82"/>
      <c r="I139" s="266"/>
      <c r="J139" s="266"/>
      <c r="K139" s="266"/>
      <c r="L139" s="266"/>
      <c r="M139" s="266"/>
      <c r="N139" s="82"/>
      <c r="O139" s="82"/>
      <c r="P139" s="82"/>
    </row>
    <row r="140" spans="1:16" s="84" customFormat="1" ht="12.75" customHeight="1">
      <c r="A140" s="78">
        <v>131</v>
      </c>
      <c r="B140" s="79" t="s">
        <v>214</v>
      </c>
      <c r="C140" s="78">
        <v>1</v>
      </c>
      <c r="D140" s="81">
        <v>1.0369999999999999</v>
      </c>
      <c r="E140" s="312">
        <v>1</v>
      </c>
      <c r="F140" s="82"/>
      <c r="G140" s="82"/>
      <c r="H140" s="82"/>
      <c r="I140" s="266"/>
      <c r="J140" s="266"/>
      <c r="K140" s="266"/>
      <c r="L140" s="266"/>
      <c r="M140" s="266"/>
      <c r="N140" s="82"/>
      <c r="O140" s="82"/>
      <c r="P140" s="82"/>
    </row>
    <row r="141" spans="1:16" s="84" customFormat="1" ht="12.75" customHeight="1">
      <c r="A141" s="78">
        <v>132</v>
      </c>
      <c r="B141" s="79" t="s">
        <v>215</v>
      </c>
      <c r="C141" s="78">
        <v>0</v>
      </c>
      <c r="D141" s="81">
        <v>1</v>
      </c>
      <c r="E141" s="312"/>
      <c r="F141" s="82"/>
      <c r="G141" s="82"/>
      <c r="H141" s="82"/>
      <c r="I141" s="266"/>
      <c r="J141" s="266"/>
      <c r="K141" s="266"/>
      <c r="L141" s="266"/>
      <c r="M141" s="266"/>
      <c r="N141" s="82"/>
      <c r="O141" s="82"/>
      <c r="P141" s="82"/>
    </row>
    <row r="142" spans="1:16" s="84" customFormat="1" ht="12.75" customHeight="1">
      <c r="A142" s="78">
        <v>133</v>
      </c>
      <c r="B142" s="79" t="s">
        <v>216</v>
      </c>
      <c r="C142" s="78">
        <v>1</v>
      </c>
      <c r="D142" s="81">
        <v>1.036</v>
      </c>
      <c r="E142" s="312">
        <v>8</v>
      </c>
      <c r="F142" s="82"/>
      <c r="G142" s="82"/>
      <c r="H142" s="82"/>
      <c r="I142" s="266"/>
      <c r="J142" s="266"/>
      <c r="K142" s="266"/>
      <c r="L142" s="266"/>
      <c r="M142" s="266"/>
      <c r="N142" s="82"/>
      <c r="O142" s="82"/>
      <c r="P142" s="82"/>
    </row>
    <row r="143" spans="1:16" s="84" customFormat="1" ht="12.75" customHeight="1">
      <c r="A143" s="78">
        <v>134</v>
      </c>
      <c r="B143" s="79" t="s">
        <v>217</v>
      </c>
      <c r="C143" s="78">
        <v>0</v>
      </c>
      <c r="D143" s="81">
        <v>1</v>
      </c>
      <c r="E143" s="312"/>
      <c r="F143" s="82"/>
      <c r="G143" s="82"/>
      <c r="H143" s="82"/>
      <c r="I143" s="266"/>
      <c r="J143" s="266"/>
      <c r="K143" s="266"/>
      <c r="L143" s="266"/>
      <c r="M143" s="266"/>
      <c r="N143" s="82"/>
      <c r="O143" s="82"/>
      <c r="P143" s="82"/>
    </row>
    <row r="144" spans="1:16" s="84" customFormat="1" ht="12.75" customHeight="1">
      <c r="A144" s="78">
        <v>135</v>
      </c>
      <c r="B144" s="79" t="s">
        <v>218</v>
      </c>
      <c r="C144" s="78">
        <v>1</v>
      </c>
      <c r="D144" s="81">
        <v>1</v>
      </c>
      <c r="E144" s="312">
        <v>9</v>
      </c>
      <c r="F144" s="82"/>
      <c r="G144" s="82"/>
      <c r="H144" s="82"/>
      <c r="I144" s="266"/>
      <c r="J144" s="266"/>
      <c r="K144" s="266"/>
      <c r="L144" s="266"/>
      <c r="M144" s="266"/>
      <c r="N144" s="82"/>
      <c r="O144" s="82"/>
      <c r="P144" s="82"/>
    </row>
    <row r="145" spans="1:16" s="84" customFormat="1" ht="12.75" customHeight="1">
      <c r="A145" s="78">
        <v>136</v>
      </c>
      <c r="B145" s="79" t="s">
        <v>219</v>
      </c>
      <c r="C145" s="78">
        <v>1</v>
      </c>
      <c r="D145" s="81">
        <v>1.046</v>
      </c>
      <c r="E145" s="312">
        <v>1</v>
      </c>
      <c r="F145" s="82"/>
      <c r="G145" s="82"/>
      <c r="H145" s="82"/>
      <c r="I145" s="266"/>
      <c r="J145" s="266"/>
      <c r="K145" s="266"/>
      <c r="L145" s="266"/>
      <c r="M145" s="266"/>
      <c r="N145" s="82"/>
      <c r="O145" s="82"/>
      <c r="P145" s="82"/>
    </row>
    <row r="146" spans="1:16" s="84" customFormat="1" ht="12.75" customHeight="1">
      <c r="A146" s="78">
        <v>137</v>
      </c>
      <c r="B146" s="79" t="s">
        <v>220</v>
      </c>
      <c r="C146" s="78">
        <v>1</v>
      </c>
      <c r="D146" s="81">
        <v>1</v>
      </c>
      <c r="E146" s="312">
        <v>10</v>
      </c>
      <c r="F146" s="82"/>
      <c r="G146" s="82"/>
      <c r="H146" s="82"/>
      <c r="I146" s="266"/>
      <c r="J146" s="266"/>
      <c r="K146" s="266"/>
      <c r="L146" s="266"/>
      <c r="M146" s="266"/>
      <c r="N146" s="82"/>
      <c r="O146" s="82"/>
      <c r="P146" s="82"/>
    </row>
    <row r="147" spans="1:16" s="84" customFormat="1" ht="12.75" customHeight="1">
      <c r="A147" s="78">
        <v>138</v>
      </c>
      <c r="B147" s="79" t="s">
        <v>221</v>
      </c>
      <c r="C147" s="78">
        <v>1</v>
      </c>
      <c r="D147" s="81">
        <v>1.032</v>
      </c>
      <c r="E147" s="312">
        <v>3</v>
      </c>
      <c r="F147" s="82"/>
      <c r="G147" s="82"/>
      <c r="H147" s="82"/>
      <c r="I147" s="266"/>
      <c r="J147" s="266"/>
      <c r="K147" s="266"/>
      <c r="L147" s="266"/>
      <c r="M147" s="266"/>
      <c r="N147" s="82"/>
      <c r="O147" s="82"/>
      <c r="P147" s="82"/>
    </row>
    <row r="148" spans="1:16" s="84" customFormat="1" ht="12.75" customHeight="1">
      <c r="A148" s="78">
        <v>139</v>
      </c>
      <c r="B148" s="79" t="s">
        <v>222</v>
      </c>
      <c r="C148" s="78">
        <v>1</v>
      </c>
      <c r="D148" s="81">
        <v>1.0860000000000001</v>
      </c>
      <c r="E148" s="312">
        <v>1</v>
      </c>
      <c r="F148" s="82"/>
      <c r="G148" s="82"/>
      <c r="H148" s="82"/>
      <c r="I148" s="266"/>
      <c r="J148" s="266"/>
      <c r="K148" s="266"/>
      <c r="L148" s="266"/>
      <c r="M148" s="266"/>
      <c r="N148" s="82"/>
      <c r="O148" s="82"/>
      <c r="P148" s="82"/>
    </row>
    <row r="149" spans="1:16" s="84" customFormat="1" ht="12.75" customHeight="1">
      <c r="A149" s="78">
        <v>140</v>
      </c>
      <c r="B149" s="79" t="s">
        <v>223</v>
      </c>
      <c r="C149" s="78">
        <v>0</v>
      </c>
      <c r="D149" s="81">
        <v>1</v>
      </c>
      <c r="E149" s="312"/>
      <c r="F149" s="82"/>
      <c r="G149" s="82"/>
      <c r="H149" s="82"/>
      <c r="I149" s="266"/>
      <c r="J149" s="266"/>
      <c r="K149" s="266"/>
      <c r="L149" s="266"/>
      <c r="M149" s="266"/>
      <c r="N149" s="82"/>
      <c r="O149" s="82"/>
      <c r="P149" s="82"/>
    </row>
    <row r="150" spans="1:16" s="84" customFormat="1" ht="12.75" customHeight="1">
      <c r="A150" s="78">
        <v>141</v>
      </c>
      <c r="B150" s="79" t="s">
        <v>224</v>
      </c>
      <c r="C150" s="78">
        <v>1</v>
      </c>
      <c r="D150" s="81">
        <v>1.042</v>
      </c>
      <c r="E150" s="312">
        <v>6</v>
      </c>
      <c r="F150" s="82"/>
      <c r="G150" s="82"/>
      <c r="H150" s="82"/>
      <c r="I150" s="266"/>
      <c r="J150" s="266"/>
      <c r="K150" s="266"/>
      <c r="L150" s="266"/>
      <c r="M150" s="266"/>
      <c r="N150" s="82"/>
      <c r="O150" s="82"/>
      <c r="P150" s="82"/>
    </row>
    <row r="151" spans="1:16" s="84" customFormat="1" ht="12.75" customHeight="1">
      <c r="A151" s="78">
        <v>142</v>
      </c>
      <c r="B151" s="79" t="s">
        <v>225</v>
      </c>
      <c r="C151" s="78">
        <v>1</v>
      </c>
      <c r="D151" s="81">
        <v>1.024</v>
      </c>
      <c r="E151" s="312">
        <v>7</v>
      </c>
      <c r="F151" s="82"/>
      <c r="G151" s="82"/>
      <c r="H151" s="82"/>
      <c r="I151" s="266"/>
      <c r="J151" s="266"/>
      <c r="K151" s="266"/>
      <c r="L151" s="266"/>
      <c r="M151" s="266"/>
      <c r="N151" s="82"/>
      <c r="O151" s="82"/>
      <c r="P151" s="82"/>
    </row>
    <row r="152" spans="1:16" s="84" customFormat="1" ht="12.75" customHeight="1">
      <c r="A152" s="78">
        <v>143</v>
      </c>
      <c r="B152" s="79" t="s">
        <v>226</v>
      </c>
      <c r="C152" s="78">
        <v>0</v>
      </c>
      <c r="D152" s="81">
        <v>1</v>
      </c>
      <c r="E152" s="312"/>
      <c r="F152" s="82"/>
      <c r="G152" s="82"/>
      <c r="H152" s="82"/>
      <c r="I152" s="266"/>
      <c r="J152" s="266"/>
      <c r="K152" s="266"/>
      <c r="L152" s="266"/>
      <c r="M152" s="266"/>
      <c r="N152" s="82"/>
      <c r="O152" s="82"/>
      <c r="P152" s="82"/>
    </row>
    <row r="153" spans="1:16" s="84" customFormat="1" ht="12.75" customHeight="1">
      <c r="A153" s="78">
        <v>144</v>
      </c>
      <c r="B153" s="79" t="s">
        <v>227</v>
      </c>
      <c r="C153" s="78">
        <v>1</v>
      </c>
      <c r="D153" s="81">
        <v>1.048</v>
      </c>
      <c r="E153" s="312">
        <v>4</v>
      </c>
      <c r="F153" s="82"/>
      <c r="G153" s="82"/>
      <c r="H153" s="82"/>
      <c r="I153" s="266"/>
      <c r="J153" s="266"/>
      <c r="K153" s="266"/>
      <c r="L153" s="266"/>
      <c r="M153" s="266"/>
      <c r="N153" s="82"/>
      <c r="O153" s="82"/>
      <c r="P153" s="82"/>
    </row>
    <row r="154" spans="1:16" s="84" customFormat="1" ht="12.75" customHeight="1">
      <c r="A154" s="78">
        <v>145</v>
      </c>
      <c r="B154" s="79" t="s">
        <v>228</v>
      </c>
      <c r="C154" s="78">
        <v>1</v>
      </c>
      <c r="D154" s="81">
        <v>1.024</v>
      </c>
      <c r="E154" s="312">
        <v>4</v>
      </c>
      <c r="F154" s="82"/>
      <c r="G154" s="82"/>
      <c r="H154" s="82"/>
      <c r="I154" s="266"/>
      <c r="J154" s="266"/>
      <c r="K154" s="266"/>
      <c r="L154" s="266"/>
      <c r="M154" s="266"/>
      <c r="N154" s="82"/>
      <c r="O154" s="82"/>
      <c r="P154" s="82"/>
    </row>
    <row r="155" spans="1:16" s="88" customFormat="1" ht="12.75" customHeight="1">
      <c r="A155" s="85">
        <v>146</v>
      </c>
      <c r="B155" s="86" t="s">
        <v>229</v>
      </c>
      <c r="C155" s="85">
        <v>0</v>
      </c>
      <c r="D155" s="87">
        <v>1</v>
      </c>
      <c r="E155" s="313"/>
      <c r="F155" s="82"/>
      <c r="G155" s="82"/>
      <c r="H155" s="82"/>
      <c r="I155" s="266"/>
      <c r="J155" s="266"/>
      <c r="K155" s="266"/>
      <c r="L155" s="266"/>
      <c r="M155" s="267"/>
      <c r="N155" s="83"/>
      <c r="O155" s="83"/>
      <c r="P155" s="83"/>
    </row>
    <row r="156" spans="1:16" s="84" customFormat="1" ht="12.75" customHeight="1">
      <c r="A156" s="78">
        <v>147</v>
      </c>
      <c r="B156" s="79" t="s">
        <v>230</v>
      </c>
      <c r="C156" s="78">
        <v>0</v>
      </c>
      <c r="D156" s="81">
        <v>1</v>
      </c>
      <c r="E156" s="312"/>
      <c r="F156" s="82"/>
      <c r="G156" s="82"/>
      <c r="H156" s="82"/>
      <c r="I156" s="266"/>
      <c r="J156" s="266"/>
      <c r="K156" s="266"/>
      <c r="L156" s="266"/>
      <c r="M156" s="266"/>
      <c r="N156" s="82"/>
      <c r="O156" s="82"/>
      <c r="P156" s="82"/>
    </row>
    <row r="157" spans="1:16" s="84" customFormat="1" ht="12.75" customHeight="1">
      <c r="A157" s="78">
        <v>148</v>
      </c>
      <c r="B157" s="79" t="s">
        <v>231</v>
      </c>
      <c r="C157" s="78">
        <v>1</v>
      </c>
      <c r="D157" s="81">
        <v>1</v>
      </c>
      <c r="E157" s="312">
        <v>8</v>
      </c>
      <c r="F157" s="82"/>
      <c r="G157" s="82"/>
      <c r="H157" s="82"/>
      <c r="I157" s="266"/>
      <c r="J157" s="266"/>
      <c r="K157" s="266"/>
      <c r="L157" s="266"/>
      <c r="M157" s="266"/>
      <c r="N157" s="82"/>
      <c r="O157" s="82"/>
      <c r="P157" s="82"/>
    </row>
    <row r="158" spans="1:16" s="84" customFormat="1" ht="12.75" customHeight="1">
      <c r="A158" s="78">
        <v>149</v>
      </c>
      <c r="B158" s="79" t="s">
        <v>232</v>
      </c>
      <c r="C158" s="78">
        <v>1</v>
      </c>
      <c r="D158" s="81">
        <v>1</v>
      </c>
      <c r="E158" s="312">
        <v>10</v>
      </c>
      <c r="F158" s="82"/>
      <c r="G158" s="82"/>
      <c r="H158" s="82"/>
      <c r="I158" s="266"/>
      <c r="J158" s="266"/>
      <c r="K158" s="266"/>
      <c r="L158" s="266"/>
      <c r="M158" s="266"/>
      <c r="N158" s="82"/>
      <c r="O158" s="82"/>
      <c r="P158" s="82"/>
    </row>
    <row r="159" spans="1:16" s="84" customFormat="1" ht="12.75" customHeight="1">
      <c r="A159" s="78">
        <v>150</v>
      </c>
      <c r="B159" s="79" t="s">
        <v>233</v>
      </c>
      <c r="C159" s="78">
        <v>1</v>
      </c>
      <c r="D159" s="81">
        <v>1</v>
      </c>
      <c r="E159" s="312">
        <v>9</v>
      </c>
      <c r="F159" s="82"/>
      <c r="G159" s="82"/>
      <c r="H159" s="82"/>
      <c r="I159" s="266"/>
      <c r="J159" s="266"/>
      <c r="K159" s="266"/>
      <c r="L159" s="266"/>
      <c r="M159" s="266"/>
      <c r="N159" s="82"/>
      <c r="O159" s="82"/>
      <c r="P159" s="82"/>
    </row>
    <row r="160" spans="1:16" s="84" customFormat="1" ht="12.75" customHeight="1">
      <c r="A160" s="78">
        <v>151</v>
      </c>
      <c r="B160" s="79" t="s">
        <v>234</v>
      </c>
      <c r="C160" s="78">
        <v>1</v>
      </c>
      <c r="D160" s="81">
        <v>1</v>
      </c>
      <c r="E160" s="312">
        <v>6</v>
      </c>
      <c r="F160" s="82"/>
      <c r="G160" s="82"/>
      <c r="H160" s="82"/>
      <c r="I160" s="266"/>
      <c r="J160" s="266"/>
      <c r="K160" s="266"/>
      <c r="L160" s="266"/>
      <c r="M160" s="266"/>
      <c r="N160" s="82"/>
      <c r="O160" s="82"/>
      <c r="P160" s="82"/>
    </row>
    <row r="161" spans="1:16" s="84" customFormat="1" ht="12.75" customHeight="1">
      <c r="A161" s="78">
        <v>152</v>
      </c>
      <c r="B161" s="79" t="s">
        <v>235</v>
      </c>
      <c r="C161" s="78">
        <v>1</v>
      </c>
      <c r="D161" s="81">
        <v>1</v>
      </c>
      <c r="E161" s="312">
        <v>6</v>
      </c>
      <c r="F161" s="82"/>
      <c r="G161" s="82"/>
      <c r="H161" s="82"/>
      <c r="I161" s="266"/>
      <c r="J161" s="266"/>
      <c r="K161" s="266"/>
      <c r="L161" s="266"/>
      <c r="M161" s="266"/>
      <c r="N161" s="82"/>
      <c r="O161" s="82"/>
      <c r="P161" s="82"/>
    </row>
    <row r="162" spans="1:16" s="84" customFormat="1" ht="12.75" customHeight="1">
      <c r="A162" s="78">
        <v>153</v>
      </c>
      <c r="B162" s="79" t="s">
        <v>236</v>
      </c>
      <c r="C162" s="78">
        <v>1</v>
      </c>
      <c r="D162" s="81">
        <v>1</v>
      </c>
      <c r="E162" s="312">
        <v>9</v>
      </c>
      <c r="F162" s="82"/>
      <c r="G162" s="82"/>
      <c r="H162" s="82"/>
      <c r="I162" s="266"/>
      <c r="J162" s="266"/>
      <c r="K162" s="266"/>
      <c r="L162" s="266"/>
      <c r="M162" s="266"/>
      <c r="N162" s="82"/>
      <c r="O162" s="82"/>
      <c r="P162" s="82"/>
    </row>
    <row r="163" spans="1:16" s="84" customFormat="1" ht="12.75" customHeight="1">
      <c r="A163" s="78">
        <v>154</v>
      </c>
      <c r="B163" s="79" t="s">
        <v>237</v>
      </c>
      <c r="C163" s="78">
        <v>1</v>
      </c>
      <c r="D163" s="81">
        <v>1</v>
      </c>
      <c r="E163" s="312">
        <v>8</v>
      </c>
      <c r="F163" s="82"/>
      <c r="G163" s="82"/>
      <c r="H163" s="82"/>
      <c r="I163" s="266"/>
      <c r="J163" s="266"/>
      <c r="K163" s="266"/>
      <c r="L163" s="266"/>
      <c r="M163" s="266"/>
      <c r="N163" s="82"/>
      <c r="O163" s="82"/>
      <c r="P163" s="82"/>
    </row>
    <row r="164" spans="1:16" s="84" customFormat="1" ht="12.75" customHeight="1">
      <c r="A164" s="78">
        <v>155</v>
      </c>
      <c r="B164" s="79" t="s">
        <v>238</v>
      </c>
      <c r="C164" s="78">
        <v>1</v>
      </c>
      <c r="D164" s="81">
        <v>1.091</v>
      </c>
      <c r="E164" s="312">
        <v>1</v>
      </c>
      <c r="F164" s="82"/>
      <c r="G164" s="82"/>
      <c r="H164" s="82"/>
      <c r="I164" s="266"/>
      <c r="J164" s="266"/>
      <c r="K164" s="266"/>
      <c r="L164" s="266"/>
      <c r="M164" s="266"/>
      <c r="N164" s="82"/>
      <c r="O164" s="82"/>
      <c r="P164" s="82"/>
    </row>
    <row r="165" spans="1:16" s="84" customFormat="1" ht="12.75" customHeight="1">
      <c r="A165" s="78">
        <v>156</v>
      </c>
      <c r="B165" s="79" t="s">
        <v>239</v>
      </c>
      <c r="C165" s="78">
        <v>0</v>
      </c>
      <c r="D165" s="81">
        <v>1</v>
      </c>
      <c r="E165" s="312"/>
      <c r="F165" s="82"/>
      <c r="G165" s="82"/>
      <c r="H165" s="82"/>
      <c r="I165" s="266"/>
      <c r="J165" s="266"/>
      <c r="K165" s="266"/>
      <c r="L165" s="266"/>
      <c r="M165" s="266"/>
      <c r="N165" s="82"/>
      <c r="O165" s="82"/>
      <c r="P165" s="82"/>
    </row>
    <row r="166" spans="1:16" s="84" customFormat="1" ht="12.75" customHeight="1">
      <c r="A166" s="78">
        <v>157</v>
      </c>
      <c r="B166" s="79" t="s">
        <v>240</v>
      </c>
      <c r="C166" s="78">
        <v>1</v>
      </c>
      <c r="D166" s="81">
        <v>1.0529999999999999</v>
      </c>
      <c r="E166" s="312">
        <v>2</v>
      </c>
      <c r="F166" s="82"/>
      <c r="G166" s="82"/>
      <c r="H166" s="82"/>
      <c r="I166" s="266"/>
      <c r="J166" s="266"/>
      <c r="K166" s="266"/>
      <c r="L166" s="266"/>
      <c r="M166" s="266"/>
      <c r="N166" s="82"/>
      <c r="O166" s="82"/>
      <c r="P166" s="82"/>
    </row>
    <row r="167" spans="1:16" s="84" customFormat="1" ht="12.75" customHeight="1">
      <c r="A167" s="78">
        <v>158</v>
      </c>
      <c r="B167" s="79" t="s">
        <v>241</v>
      </c>
      <c r="C167" s="78">
        <v>1</v>
      </c>
      <c r="D167" s="81">
        <v>1.0269999999999999</v>
      </c>
      <c r="E167" s="312">
        <v>2</v>
      </c>
      <c r="F167" s="82"/>
      <c r="G167" s="82"/>
      <c r="H167" s="82"/>
      <c r="I167" s="266"/>
      <c r="J167" s="266"/>
      <c r="K167" s="266"/>
      <c r="L167" s="266"/>
      <c r="M167" s="266"/>
      <c r="N167" s="82"/>
      <c r="O167" s="82"/>
      <c r="P167" s="82"/>
    </row>
    <row r="168" spans="1:16" s="84" customFormat="1" ht="12.75" customHeight="1">
      <c r="A168" s="78">
        <v>159</v>
      </c>
      <c r="B168" s="79" t="s">
        <v>242</v>
      </c>
      <c r="C168" s="78">
        <v>1</v>
      </c>
      <c r="D168" s="81">
        <v>1</v>
      </c>
      <c r="E168" s="312">
        <v>2</v>
      </c>
      <c r="F168" s="82"/>
      <c r="G168" s="82"/>
      <c r="H168" s="83"/>
      <c r="I168" s="266"/>
      <c r="J168" s="266"/>
      <c r="K168" s="266"/>
      <c r="L168" s="266"/>
      <c r="M168" s="266"/>
      <c r="N168" s="82"/>
      <c r="O168" s="82"/>
      <c r="P168" s="82"/>
    </row>
    <row r="169" spans="1:16" s="84" customFormat="1" ht="12.75" customHeight="1">
      <c r="A169" s="78">
        <v>160</v>
      </c>
      <c r="B169" s="79" t="s">
        <v>243</v>
      </c>
      <c r="C169" s="78">
        <v>1</v>
      </c>
      <c r="D169" s="81">
        <v>1</v>
      </c>
      <c r="E169" s="312">
        <v>10</v>
      </c>
      <c r="F169" s="82"/>
      <c r="G169" s="82"/>
      <c r="H169" s="82"/>
      <c r="I169" s="266"/>
      <c r="J169" s="266"/>
      <c r="K169" s="266"/>
      <c r="L169" s="266"/>
      <c r="M169" s="266"/>
      <c r="N169" s="82"/>
      <c r="O169" s="82"/>
      <c r="P169" s="82"/>
    </row>
    <row r="170" spans="1:16" s="84" customFormat="1" ht="12.75" customHeight="1">
      <c r="A170" s="78">
        <v>161</v>
      </c>
      <c r="B170" s="79" t="s">
        <v>244</v>
      </c>
      <c r="C170" s="78">
        <v>1</v>
      </c>
      <c r="D170" s="81">
        <v>1</v>
      </c>
      <c r="E170" s="312">
        <v>7</v>
      </c>
      <c r="F170" s="82"/>
      <c r="G170" s="82"/>
      <c r="H170" s="82"/>
      <c r="I170" s="266"/>
      <c r="J170" s="266"/>
      <c r="K170" s="266"/>
      <c r="L170" s="266"/>
      <c r="M170" s="266"/>
      <c r="N170" s="82"/>
      <c r="O170" s="82"/>
      <c r="P170" s="82"/>
    </row>
    <row r="171" spans="1:16" s="84" customFormat="1" ht="12.75" customHeight="1">
      <c r="A171" s="78">
        <v>162</v>
      </c>
      <c r="B171" s="79" t="s">
        <v>245</v>
      </c>
      <c r="C171" s="78">
        <v>1</v>
      </c>
      <c r="D171" s="81">
        <v>1</v>
      </c>
      <c r="E171" s="312">
        <v>4</v>
      </c>
      <c r="F171" s="82"/>
      <c r="G171" s="82"/>
      <c r="H171" s="82"/>
      <c r="I171" s="266"/>
      <c r="J171" s="266"/>
      <c r="K171" s="266"/>
      <c r="L171" s="266"/>
      <c r="M171" s="266"/>
      <c r="N171" s="82"/>
      <c r="O171" s="82"/>
      <c r="P171" s="82"/>
    </row>
    <row r="172" spans="1:16" s="84" customFormat="1" ht="12.75" customHeight="1">
      <c r="A172" s="78">
        <v>163</v>
      </c>
      <c r="B172" s="79" t="s">
        <v>246</v>
      </c>
      <c r="C172" s="78">
        <v>1</v>
      </c>
      <c r="D172" s="81">
        <v>1</v>
      </c>
      <c r="E172" s="312">
        <v>10</v>
      </c>
      <c r="F172" s="82"/>
      <c r="G172" s="82"/>
      <c r="H172" s="82"/>
      <c r="I172" s="266"/>
      <c r="J172" s="266"/>
      <c r="K172" s="266"/>
      <c r="L172" s="266"/>
      <c r="M172" s="266"/>
      <c r="N172" s="82"/>
      <c r="O172" s="82"/>
      <c r="P172" s="82"/>
    </row>
    <row r="173" spans="1:16" s="84" customFormat="1" ht="12.75" customHeight="1">
      <c r="A173" s="78">
        <v>164</v>
      </c>
      <c r="B173" s="79" t="s">
        <v>247</v>
      </c>
      <c r="C173" s="78">
        <v>1</v>
      </c>
      <c r="D173" s="81">
        <v>1.034</v>
      </c>
      <c r="E173" s="312">
        <v>2</v>
      </c>
      <c r="F173" s="82"/>
      <c r="G173" s="82"/>
      <c r="H173" s="82"/>
      <c r="I173" s="266"/>
      <c r="J173" s="266"/>
      <c r="K173" s="266"/>
      <c r="L173" s="266"/>
      <c r="M173" s="266"/>
      <c r="N173" s="82"/>
      <c r="O173" s="82"/>
      <c r="P173" s="82"/>
    </row>
    <row r="174" spans="1:16" s="84" customFormat="1" ht="12.75" customHeight="1">
      <c r="A174" s="78">
        <v>165</v>
      </c>
      <c r="B174" s="79" t="s">
        <v>248</v>
      </c>
      <c r="C174" s="78">
        <v>1</v>
      </c>
      <c r="D174" s="81">
        <v>1.034</v>
      </c>
      <c r="E174" s="312">
        <v>10</v>
      </c>
      <c r="F174" s="82"/>
      <c r="G174" s="82"/>
      <c r="H174" s="82"/>
      <c r="I174" s="266"/>
      <c r="J174" s="266"/>
      <c r="K174" s="266"/>
      <c r="L174" s="266"/>
      <c r="M174" s="266"/>
      <c r="N174" s="82"/>
      <c r="O174" s="82"/>
      <c r="P174" s="82"/>
    </row>
    <row r="175" spans="1:16" s="84" customFormat="1" ht="12.75" customHeight="1">
      <c r="A175" s="78">
        <v>166</v>
      </c>
      <c r="B175" s="79" t="s">
        <v>249</v>
      </c>
      <c r="C175" s="78">
        <v>0</v>
      </c>
      <c r="D175" s="81">
        <v>1.0369999999999999</v>
      </c>
      <c r="E175" s="312"/>
      <c r="F175" s="82"/>
      <c r="G175" s="82"/>
      <c r="H175" s="82"/>
      <c r="I175" s="266"/>
      <c r="J175" s="266"/>
      <c r="K175" s="266"/>
      <c r="L175" s="266"/>
      <c r="M175" s="266"/>
      <c r="N175" s="82"/>
      <c r="O175" s="82"/>
      <c r="P175" s="82"/>
    </row>
    <row r="176" spans="1:16" s="84" customFormat="1" ht="12.75" customHeight="1">
      <c r="A176" s="78">
        <v>167</v>
      </c>
      <c r="B176" s="79" t="s">
        <v>250</v>
      </c>
      <c r="C176" s="78">
        <v>1</v>
      </c>
      <c r="D176" s="81">
        <v>1.069</v>
      </c>
      <c r="E176" s="312">
        <v>3</v>
      </c>
      <c r="F176" s="82"/>
      <c r="G176" s="82"/>
      <c r="H176" s="82"/>
      <c r="I176" s="266"/>
      <c r="J176" s="266"/>
      <c r="K176" s="266"/>
      <c r="L176" s="266"/>
      <c r="M176" s="266"/>
      <c r="N176" s="82"/>
      <c r="O176" s="82"/>
      <c r="P176" s="82"/>
    </row>
    <row r="177" spans="1:16" s="84" customFormat="1" ht="12.75" customHeight="1">
      <c r="A177" s="78">
        <v>168</v>
      </c>
      <c r="B177" s="79" t="s">
        <v>251</v>
      </c>
      <c r="C177" s="78">
        <v>1</v>
      </c>
      <c r="D177" s="81">
        <v>1</v>
      </c>
      <c r="E177" s="312">
        <v>2</v>
      </c>
      <c r="F177" s="82"/>
      <c r="G177" s="82"/>
      <c r="H177" s="82"/>
      <c r="I177" s="266"/>
      <c r="J177" s="266"/>
      <c r="K177" s="266"/>
      <c r="L177" s="266"/>
      <c r="M177" s="266"/>
      <c r="N177" s="82"/>
      <c r="O177" s="82"/>
      <c r="P177" s="82"/>
    </row>
    <row r="178" spans="1:16" s="84" customFormat="1" ht="12.75" customHeight="1">
      <c r="A178" s="78">
        <v>169</v>
      </c>
      <c r="B178" s="79" t="s">
        <v>252</v>
      </c>
      <c r="C178" s="78">
        <v>1</v>
      </c>
      <c r="D178" s="81">
        <v>1</v>
      </c>
      <c r="E178" s="312">
        <v>4</v>
      </c>
      <c r="F178" s="82"/>
      <c r="G178" s="82"/>
      <c r="H178" s="82"/>
      <c r="I178" s="266"/>
      <c r="J178" s="266"/>
      <c r="K178" s="266"/>
      <c r="L178" s="266"/>
      <c r="M178" s="266"/>
      <c r="N178" s="82"/>
      <c r="O178" s="82"/>
      <c r="P178" s="82"/>
    </row>
    <row r="179" spans="1:16" s="84" customFormat="1" ht="12.75" customHeight="1">
      <c r="A179" s="78">
        <v>170</v>
      </c>
      <c r="B179" s="79" t="s">
        <v>253</v>
      </c>
      <c r="C179" s="78">
        <v>1</v>
      </c>
      <c r="D179" s="81">
        <v>1.0649999999999999</v>
      </c>
      <c r="E179" s="312">
        <v>7</v>
      </c>
      <c r="F179" s="82"/>
      <c r="G179" s="82"/>
      <c r="H179" s="82"/>
      <c r="I179" s="266"/>
      <c r="J179" s="266"/>
      <c r="K179" s="266"/>
      <c r="L179" s="266"/>
      <c r="M179" s="266"/>
      <c r="N179" s="82"/>
      <c r="O179" s="82"/>
      <c r="P179" s="82"/>
    </row>
    <row r="180" spans="1:16" s="84" customFormat="1" ht="12.75" customHeight="1">
      <c r="A180" s="78">
        <v>171</v>
      </c>
      <c r="B180" s="79" t="s">
        <v>254</v>
      </c>
      <c r="C180" s="78">
        <v>1</v>
      </c>
      <c r="D180" s="81">
        <v>1.0269999999999999</v>
      </c>
      <c r="E180" s="312">
        <v>3</v>
      </c>
      <c r="F180" s="82"/>
      <c r="G180" s="82"/>
      <c r="H180" s="82"/>
      <c r="I180" s="266"/>
      <c r="J180" s="266"/>
      <c r="K180" s="266"/>
      <c r="L180" s="266"/>
      <c r="M180" s="266"/>
      <c r="N180" s="82"/>
      <c r="O180" s="82"/>
      <c r="P180" s="82"/>
    </row>
    <row r="181" spans="1:16" s="84" customFormat="1" ht="12.75" customHeight="1">
      <c r="A181" s="78">
        <v>172</v>
      </c>
      <c r="B181" s="79" t="s">
        <v>255</v>
      </c>
      <c r="C181" s="78">
        <v>1</v>
      </c>
      <c r="D181" s="81">
        <v>1</v>
      </c>
      <c r="E181" s="312">
        <v>7</v>
      </c>
      <c r="F181" s="82"/>
      <c r="G181" s="82"/>
      <c r="H181" s="82"/>
      <c r="I181" s="266"/>
      <c r="J181" s="266"/>
      <c r="K181" s="266"/>
      <c r="L181" s="266"/>
      <c r="M181" s="266"/>
      <c r="N181" s="82"/>
      <c r="O181" s="82"/>
      <c r="P181" s="82"/>
    </row>
    <row r="182" spans="1:16" s="84" customFormat="1" ht="12.75" customHeight="1">
      <c r="A182" s="78">
        <v>173</v>
      </c>
      <c r="B182" s="79" t="s">
        <v>256</v>
      </c>
      <c r="C182" s="78">
        <v>1</v>
      </c>
      <c r="D182" s="81">
        <v>1</v>
      </c>
      <c r="E182" s="312">
        <v>4</v>
      </c>
      <c r="F182" s="82"/>
      <c r="G182" s="82"/>
      <c r="H182" s="82"/>
      <c r="I182" s="266"/>
      <c r="J182" s="266"/>
      <c r="K182" s="266"/>
      <c r="L182" s="266"/>
      <c r="M182" s="266"/>
      <c r="N182" s="82"/>
      <c r="O182" s="82"/>
      <c r="P182" s="82"/>
    </row>
    <row r="183" spans="1:16" s="84" customFormat="1" ht="12.75" customHeight="1">
      <c r="A183" s="78">
        <v>174</v>
      </c>
      <c r="B183" s="79" t="s">
        <v>257</v>
      </c>
      <c r="C183" s="78">
        <v>1</v>
      </c>
      <c r="D183" s="81">
        <v>1.0609999999999999</v>
      </c>
      <c r="E183" s="312">
        <v>4</v>
      </c>
      <c r="F183" s="82"/>
      <c r="G183" s="82"/>
      <c r="H183" s="82"/>
      <c r="I183" s="266"/>
      <c r="J183" s="266"/>
      <c r="K183" s="266"/>
      <c r="L183" s="266"/>
      <c r="M183" s="266"/>
      <c r="N183" s="82"/>
      <c r="O183" s="82"/>
      <c r="P183" s="82"/>
    </row>
    <row r="184" spans="1:16" s="84" customFormat="1" ht="12.75" customHeight="1">
      <c r="A184" s="78">
        <v>175</v>
      </c>
      <c r="B184" s="79" t="s">
        <v>258</v>
      </c>
      <c r="C184" s="78">
        <v>1</v>
      </c>
      <c r="D184" s="81">
        <v>1.0329999999999999</v>
      </c>
      <c r="E184" s="312">
        <v>1</v>
      </c>
      <c r="F184" s="82"/>
      <c r="G184" s="82"/>
      <c r="H184" s="82"/>
      <c r="I184" s="266"/>
      <c r="J184" s="266"/>
      <c r="K184" s="266"/>
      <c r="L184" s="266"/>
      <c r="M184" s="266"/>
      <c r="N184" s="82"/>
      <c r="O184" s="82"/>
      <c r="P184" s="82"/>
    </row>
    <row r="185" spans="1:16" s="84" customFormat="1" ht="12.75" customHeight="1">
      <c r="A185" s="78">
        <v>176</v>
      </c>
      <c r="B185" s="79" t="s">
        <v>259</v>
      </c>
      <c r="C185" s="78">
        <v>1</v>
      </c>
      <c r="D185" s="81">
        <v>1.042</v>
      </c>
      <c r="E185" s="312">
        <v>7</v>
      </c>
      <c r="F185" s="82"/>
      <c r="G185" s="82"/>
      <c r="H185" s="82"/>
      <c r="I185" s="266"/>
      <c r="J185" s="266"/>
      <c r="K185" s="266"/>
      <c r="L185" s="266"/>
      <c r="M185" s="266"/>
      <c r="N185" s="82"/>
      <c r="O185" s="82"/>
      <c r="P185" s="82"/>
    </row>
    <row r="186" spans="1:16" s="84" customFormat="1" ht="12.75" customHeight="1">
      <c r="A186" s="78">
        <v>177</v>
      </c>
      <c r="B186" s="79" t="s">
        <v>260</v>
      </c>
      <c r="C186" s="78">
        <v>1</v>
      </c>
      <c r="D186" s="81">
        <v>1.0329999999999999</v>
      </c>
      <c r="E186" s="312">
        <v>2</v>
      </c>
      <c r="F186" s="82"/>
      <c r="G186" s="82"/>
      <c r="H186" s="82"/>
      <c r="I186" s="266"/>
      <c r="J186" s="266"/>
      <c r="K186" s="266"/>
      <c r="L186" s="266"/>
      <c r="M186" s="266"/>
      <c r="N186" s="82"/>
      <c r="O186" s="82"/>
      <c r="P186" s="82"/>
    </row>
    <row r="187" spans="1:16" s="84" customFormat="1" ht="12.75" customHeight="1">
      <c r="A187" s="78">
        <v>178</v>
      </c>
      <c r="B187" s="79" t="s">
        <v>261</v>
      </c>
      <c r="C187" s="78">
        <v>1</v>
      </c>
      <c r="D187" s="81">
        <v>1.032</v>
      </c>
      <c r="E187" s="312">
        <v>3</v>
      </c>
      <c r="F187" s="82"/>
      <c r="G187" s="82"/>
      <c r="H187" s="82"/>
      <c r="I187" s="266"/>
      <c r="J187" s="266"/>
      <c r="K187" s="266"/>
      <c r="L187" s="266"/>
      <c r="M187" s="266"/>
      <c r="N187" s="82"/>
      <c r="O187" s="82"/>
      <c r="P187" s="82"/>
    </row>
    <row r="188" spans="1:16" s="84" customFormat="1" ht="12.75" customHeight="1">
      <c r="A188" s="78">
        <v>179</v>
      </c>
      <c r="B188" s="79" t="s">
        <v>262</v>
      </c>
      <c r="C188" s="78">
        <v>0</v>
      </c>
      <c r="D188" s="81">
        <v>1.0189999999999999</v>
      </c>
      <c r="E188" s="312"/>
      <c r="F188" s="82"/>
      <c r="G188" s="82"/>
      <c r="H188" s="82"/>
      <c r="I188" s="266"/>
      <c r="J188" s="266"/>
      <c r="K188" s="266"/>
      <c r="L188" s="266"/>
      <c r="M188" s="266"/>
      <c r="N188" s="82"/>
      <c r="O188" s="82"/>
      <c r="P188" s="82"/>
    </row>
    <row r="189" spans="1:16" s="84" customFormat="1" ht="12.75" customHeight="1">
      <c r="A189" s="78">
        <v>180</v>
      </c>
      <c r="B189" s="79" t="s">
        <v>263</v>
      </c>
      <c r="C189" s="78">
        <v>0</v>
      </c>
      <c r="D189" s="81">
        <v>1</v>
      </c>
      <c r="E189" s="312"/>
      <c r="F189" s="82"/>
      <c r="G189" s="82"/>
      <c r="H189" s="82"/>
      <c r="I189" s="266"/>
      <c r="J189" s="266"/>
      <c r="K189" s="266"/>
      <c r="L189" s="266"/>
      <c r="M189" s="266"/>
      <c r="N189" s="82"/>
      <c r="O189" s="82"/>
      <c r="P189" s="82"/>
    </row>
    <row r="190" spans="1:16" s="84" customFormat="1" ht="12.75" customHeight="1">
      <c r="A190" s="78">
        <v>181</v>
      </c>
      <c r="B190" s="79" t="s">
        <v>264</v>
      </c>
      <c r="C190" s="78">
        <v>1</v>
      </c>
      <c r="D190" s="81">
        <v>1</v>
      </c>
      <c r="E190" s="312">
        <v>8</v>
      </c>
      <c r="F190" s="82"/>
      <c r="G190" s="82"/>
      <c r="H190" s="82"/>
      <c r="I190" s="266"/>
      <c r="J190" s="266"/>
      <c r="K190" s="266"/>
      <c r="L190" s="266"/>
      <c r="M190" s="266"/>
      <c r="N190" s="82"/>
      <c r="O190" s="82"/>
      <c r="P190" s="82"/>
    </row>
    <row r="191" spans="1:16" s="84" customFormat="1" ht="12.75" customHeight="1">
      <c r="A191" s="78">
        <v>182</v>
      </c>
      <c r="B191" s="79" t="s">
        <v>265</v>
      </c>
      <c r="C191" s="78">
        <v>1</v>
      </c>
      <c r="D191" s="81">
        <v>1</v>
      </c>
      <c r="E191" s="312">
        <v>7</v>
      </c>
      <c r="F191" s="82"/>
      <c r="G191" s="82"/>
      <c r="H191" s="82"/>
      <c r="I191" s="266"/>
      <c r="J191" s="266"/>
      <c r="K191" s="266"/>
      <c r="L191" s="266"/>
      <c r="M191" s="266"/>
      <c r="N191" s="82"/>
      <c r="O191" s="82"/>
      <c r="P191" s="82"/>
    </row>
    <row r="192" spans="1:16" s="84" customFormat="1" ht="12.75" customHeight="1">
      <c r="A192" s="78">
        <v>183</v>
      </c>
      <c r="B192" s="79" t="s">
        <v>266</v>
      </c>
      <c r="C192" s="78">
        <v>0</v>
      </c>
      <c r="D192" s="81">
        <v>1</v>
      </c>
      <c r="E192" s="312"/>
      <c r="F192" s="82"/>
      <c r="G192" s="82"/>
      <c r="H192" s="82"/>
      <c r="I192" s="266"/>
      <c r="J192" s="266"/>
      <c r="K192" s="266"/>
      <c r="L192" s="266"/>
      <c r="M192" s="266"/>
      <c r="N192" s="82"/>
      <c r="O192" s="82"/>
      <c r="P192" s="82"/>
    </row>
    <row r="193" spans="1:16" s="84" customFormat="1" ht="12.75" customHeight="1">
      <c r="A193" s="78">
        <v>184</v>
      </c>
      <c r="B193" s="79" t="s">
        <v>267</v>
      </c>
      <c r="C193" s="78">
        <v>1</v>
      </c>
      <c r="D193" s="81">
        <v>1.038</v>
      </c>
      <c r="E193" s="312">
        <v>3</v>
      </c>
      <c r="F193" s="82"/>
      <c r="G193" s="82"/>
      <c r="H193" s="82"/>
      <c r="I193" s="266"/>
      <c r="J193" s="266"/>
      <c r="K193" s="266"/>
      <c r="L193" s="266"/>
      <c r="M193" s="266"/>
      <c r="N193" s="82"/>
      <c r="O193" s="82"/>
      <c r="P193" s="82"/>
    </row>
    <row r="194" spans="1:16" s="84" customFormat="1" ht="12.75" customHeight="1">
      <c r="A194" s="78">
        <v>185</v>
      </c>
      <c r="B194" s="79" t="s">
        <v>268</v>
      </c>
      <c r="C194" s="78">
        <v>1</v>
      </c>
      <c r="D194" s="81">
        <v>1.048</v>
      </c>
      <c r="E194" s="312">
        <v>7</v>
      </c>
      <c r="F194" s="82"/>
      <c r="G194" s="82"/>
      <c r="H194" s="82"/>
      <c r="I194" s="266"/>
      <c r="J194" s="266"/>
      <c r="K194" s="266"/>
      <c r="L194" s="266"/>
      <c r="M194" s="266"/>
      <c r="N194" s="82"/>
      <c r="O194" s="82"/>
      <c r="P194" s="82"/>
    </row>
    <row r="195" spans="1:16" s="84" customFormat="1" ht="12.75" customHeight="1">
      <c r="A195" s="78">
        <v>186</v>
      </c>
      <c r="B195" s="79" t="s">
        <v>269</v>
      </c>
      <c r="C195" s="78">
        <v>1</v>
      </c>
      <c r="D195" s="81">
        <v>1</v>
      </c>
      <c r="E195" s="312">
        <v>6</v>
      </c>
      <c r="F195" s="82"/>
      <c r="G195" s="82"/>
      <c r="H195" s="82"/>
      <c r="I195" s="266"/>
      <c r="J195" s="266"/>
      <c r="K195" s="266"/>
      <c r="L195" s="266"/>
      <c r="M195" s="266"/>
      <c r="N195" s="82"/>
      <c r="O195" s="82"/>
      <c r="P195" s="82"/>
    </row>
    <row r="196" spans="1:16" s="84" customFormat="1" ht="12.75" customHeight="1">
      <c r="A196" s="78">
        <v>187</v>
      </c>
      <c r="B196" s="79" t="s">
        <v>270</v>
      </c>
      <c r="C196" s="78">
        <v>1</v>
      </c>
      <c r="D196" s="81">
        <v>1.024</v>
      </c>
      <c r="E196" s="312">
        <v>3</v>
      </c>
      <c r="F196" s="82"/>
      <c r="G196" s="82"/>
      <c r="H196" s="82"/>
      <c r="I196" s="266"/>
      <c r="J196" s="266"/>
      <c r="K196" s="266"/>
      <c r="L196" s="266"/>
      <c r="M196" s="266"/>
      <c r="N196" s="82"/>
      <c r="O196" s="82"/>
      <c r="P196" s="82"/>
    </row>
    <row r="197" spans="1:16" s="84" customFormat="1" ht="12.75" customHeight="1">
      <c r="A197" s="78">
        <v>188</v>
      </c>
      <c r="B197" s="79" t="s">
        <v>271</v>
      </c>
      <c r="C197" s="78">
        <v>0</v>
      </c>
      <c r="D197" s="81">
        <v>1</v>
      </c>
      <c r="E197" s="312"/>
      <c r="F197" s="82"/>
      <c r="G197" s="82"/>
      <c r="H197" s="82"/>
      <c r="I197" s="266"/>
      <c r="J197" s="266"/>
      <c r="K197" s="266"/>
      <c r="L197" s="266"/>
      <c r="M197" s="266"/>
      <c r="N197" s="82"/>
      <c r="O197" s="82"/>
      <c r="P197" s="82"/>
    </row>
    <row r="198" spans="1:16" s="84" customFormat="1" ht="12.75" customHeight="1">
      <c r="A198" s="78">
        <v>189</v>
      </c>
      <c r="B198" s="79" t="s">
        <v>272</v>
      </c>
      <c r="C198" s="78">
        <v>1</v>
      </c>
      <c r="D198" s="81">
        <v>1.036</v>
      </c>
      <c r="E198" s="312">
        <v>2</v>
      </c>
      <c r="F198" s="82"/>
      <c r="G198" s="82"/>
      <c r="H198" s="82"/>
      <c r="I198" s="266"/>
      <c r="J198" s="266"/>
      <c r="K198" s="266"/>
      <c r="L198" s="266"/>
      <c r="M198" s="266"/>
      <c r="N198" s="82"/>
      <c r="O198" s="82"/>
      <c r="P198" s="82"/>
    </row>
    <row r="199" spans="1:16" s="84" customFormat="1" ht="12.75" customHeight="1">
      <c r="A199" s="78">
        <v>190</v>
      </c>
      <c r="B199" s="79" t="s">
        <v>273</v>
      </c>
      <c r="C199" s="78">
        <v>0</v>
      </c>
      <c r="D199" s="81">
        <v>1</v>
      </c>
      <c r="E199" s="312"/>
      <c r="F199" s="82"/>
      <c r="G199" s="82"/>
      <c r="H199" s="82"/>
      <c r="I199" s="266"/>
      <c r="J199" s="266"/>
      <c r="K199" s="266"/>
      <c r="L199" s="266"/>
      <c r="M199" s="266"/>
      <c r="N199" s="82"/>
      <c r="O199" s="82"/>
      <c r="P199" s="82"/>
    </row>
    <row r="200" spans="1:16" s="84" customFormat="1" ht="12.75" customHeight="1">
      <c r="A200" s="78">
        <v>191</v>
      </c>
      <c r="B200" s="79" t="s">
        <v>274</v>
      </c>
      <c r="C200" s="78">
        <v>1</v>
      </c>
      <c r="D200" s="81">
        <v>1</v>
      </c>
      <c r="E200" s="312">
        <v>6</v>
      </c>
      <c r="F200" s="82"/>
      <c r="G200" s="82"/>
      <c r="H200" s="82"/>
      <c r="I200" s="266"/>
      <c r="J200" s="266"/>
      <c r="K200" s="266"/>
      <c r="L200" s="266"/>
      <c r="M200" s="266"/>
      <c r="N200" s="82"/>
      <c r="O200" s="82"/>
      <c r="P200" s="82"/>
    </row>
    <row r="201" spans="1:16" s="84" customFormat="1" ht="12.75" customHeight="1">
      <c r="A201" s="78">
        <v>192</v>
      </c>
      <c r="B201" s="79" t="s">
        <v>275</v>
      </c>
      <c r="C201" s="78">
        <v>0</v>
      </c>
      <c r="D201" s="81">
        <v>1</v>
      </c>
      <c r="E201" s="312"/>
      <c r="F201" s="82"/>
      <c r="G201" s="82"/>
      <c r="H201" s="82"/>
      <c r="I201" s="266"/>
      <c r="J201" s="266"/>
      <c r="K201" s="266"/>
      <c r="L201" s="266"/>
      <c r="M201" s="266"/>
      <c r="N201" s="82"/>
      <c r="O201" s="82"/>
      <c r="P201" s="82"/>
    </row>
    <row r="202" spans="1:16" s="84" customFormat="1" ht="12.75" customHeight="1">
      <c r="A202" s="78">
        <v>193</v>
      </c>
      <c r="B202" s="79" t="s">
        <v>276</v>
      </c>
      <c r="C202" s="78">
        <v>0</v>
      </c>
      <c r="D202" s="81">
        <v>1</v>
      </c>
      <c r="E202" s="312"/>
      <c r="F202" s="82"/>
      <c r="G202" s="82"/>
      <c r="H202" s="82"/>
      <c r="I202" s="266"/>
      <c r="J202" s="266"/>
      <c r="K202" s="266"/>
      <c r="L202" s="266"/>
      <c r="M202" s="266"/>
      <c r="N202" s="82"/>
      <c r="O202" s="82"/>
      <c r="P202" s="82"/>
    </row>
    <row r="203" spans="1:16" s="84" customFormat="1" ht="12.75" customHeight="1">
      <c r="A203" s="78">
        <v>194</v>
      </c>
      <c r="B203" s="79" t="s">
        <v>277</v>
      </c>
      <c r="C203" s="78">
        <v>0</v>
      </c>
      <c r="D203" s="81">
        <v>1</v>
      </c>
      <c r="E203" s="312"/>
      <c r="F203" s="82"/>
      <c r="G203" s="82"/>
      <c r="H203" s="82"/>
      <c r="I203" s="266"/>
      <c r="J203" s="266"/>
      <c r="K203" s="266"/>
      <c r="L203" s="266"/>
      <c r="M203" s="266"/>
      <c r="N203" s="82"/>
      <c r="O203" s="82"/>
      <c r="P203" s="82"/>
    </row>
    <row r="204" spans="1:16" s="84" customFormat="1" ht="12.75" customHeight="1">
      <c r="A204" s="78">
        <v>195</v>
      </c>
      <c r="B204" s="79" t="s">
        <v>278</v>
      </c>
      <c r="C204" s="78">
        <v>0</v>
      </c>
      <c r="D204" s="81">
        <v>1</v>
      </c>
      <c r="E204" s="312"/>
      <c r="F204" s="82"/>
      <c r="G204" s="82"/>
      <c r="H204" s="82"/>
      <c r="I204" s="266"/>
      <c r="J204" s="266"/>
      <c r="K204" s="266"/>
      <c r="L204" s="266"/>
      <c r="M204" s="266"/>
      <c r="N204" s="82"/>
      <c r="O204" s="82"/>
      <c r="P204" s="82"/>
    </row>
    <row r="205" spans="1:16" s="84" customFormat="1" ht="12.75" customHeight="1">
      <c r="A205" s="78">
        <v>196</v>
      </c>
      <c r="B205" s="79" t="s">
        <v>279</v>
      </c>
      <c r="C205" s="78">
        <v>1</v>
      </c>
      <c r="D205" s="81">
        <v>1</v>
      </c>
      <c r="E205" s="312">
        <v>3</v>
      </c>
      <c r="F205" s="82"/>
      <c r="G205" s="82"/>
      <c r="H205" s="82"/>
      <c r="I205" s="266"/>
      <c r="J205" s="266"/>
      <c r="K205" s="266"/>
      <c r="L205" s="266"/>
      <c r="M205" s="266"/>
      <c r="N205" s="82"/>
      <c r="O205" s="82"/>
      <c r="P205" s="82"/>
    </row>
    <row r="206" spans="1:16" s="84" customFormat="1" ht="12.75" customHeight="1">
      <c r="A206" s="78">
        <v>197</v>
      </c>
      <c r="B206" s="79" t="s">
        <v>280</v>
      </c>
      <c r="C206" s="78">
        <v>1</v>
      </c>
      <c r="D206" s="81">
        <v>1</v>
      </c>
      <c r="E206" s="312">
        <v>5</v>
      </c>
      <c r="F206" s="82"/>
      <c r="G206" s="82"/>
      <c r="H206" s="82"/>
      <c r="I206" s="266"/>
      <c r="J206" s="266"/>
      <c r="K206" s="266"/>
      <c r="L206" s="266"/>
      <c r="M206" s="266"/>
      <c r="N206" s="82"/>
      <c r="O206" s="82"/>
      <c r="P206" s="82"/>
    </row>
    <row r="207" spans="1:16" s="84" customFormat="1" ht="12.75" customHeight="1">
      <c r="A207" s="78">
        <v>198</v>
      </c>
      <c r="B207" s="79" t="s">
        <v>281</v>
      </c>
      <c r="C207" s="78">
        <v>1</v>
      </c>
      <c r="D207" s="81">
        <v>1.0409999999999999</v>
      </c>
      <c r="E207" s="312">
        <v>2</v>
      </c>
      <c r="F207" s="82"/>
      <c r="G207" s="82"/>
      <c r="H207" s="82"/>
      <c r="I207" s="266"/>
      <c r="J207" s="266"/>
      <c r="K207" s="266"/>
      <c r="L207" s="266"/>
      <c r="M207" s="266"/>
      <c r="N207" s="82"/>
      <c r="O207" s="82"/>
      <c r="P207" s="82"/>
    </row>
    <row r="208" spans="1:16" s="84" customFormat="1" ht="12.75" customHeight="1">
      <c r="A208" s="78">
        <v>199</v>
      </c>
      <c r="B208" s="79" t="s">
        <v>282</v>
      </c>
      <c r="C208" s="78">
        <v>1</v>
      </c>
      <c r="D208" s="81">
        <v>1.0720000000000001</v>
      </c>
      <c r="E208" s="312">
        <v>1</v>
      </c>
      <c r="F208" s="82"/>
      <c r="G208" s="82"/>
      <c r="H208" s="82"/>
      <c r="I208" s="266"/>
      <c r="J208" s="266"/>
      <c r="K208" s="266"/>
      <c r="L208" s="266"/>
      <c r="M208" s="266"/>
      <c r="N208" s="82"/>
      <c r="O208" s="82"/>
      <c r="P208" s="82"/>
    </row>
    <row r="209" spans="1:16" s="84" customFormat="1" ht="12.75" customHeight="1">
      <c r="A209" s="78">
        <v>200</v>
      </c>
      <c r="B209" s="79" t="s">
        <v>283</v>
      </c>
      <c r="C209" s="78">
        <v>0</v>
      </c>
      <c r="D209" s="81">
        <v>1</v>
      </c>
      <c r="E209" s="312"/>
      <c r="F209" s="82"/>
      <c r="G209" s="82"/>
      <c r="H209" s="82"/>
      <c r="I209" s="266"/>
      <c r="J209" s="266"/>
      <c r="K209" s="266"/>
      <c r="L209" s="266"/>
      <c r="M209" s="266"/>
      <c r="N209" s="82"/>
      <c r="O209" s="82"/>
      <c r="P209" s="82"/>
    </row>
    <row r="210" spans="1:16" s="84" customFormat="1" ht="12.75" customHeight="1">
      <c r="A210" s="78">
        <v>201</v>
      </c>
      <c r="B210" s="79" t="s">
        <v>284</v>
      </c>
      <c r="C210" s="78">
        <v>1</v>
      </c>
      <c r="D210" s="81">
        <v>1</v>
      </c>
      <c r="E210" s="312">
        <v>10</v>
      </c>
      <c r="F210" s="82"/>
      <c r="G210" s="82"/>
      <c r="H210" s="82"/>
      <c r="I210" s="266"/>
      <c r="J210" s="266"/>
      <c r="K210" s="266"/>
      <c r="L210" s="266"/>
      <c r="M210" s="266"/>
      <c r="N210" s="82"/>
      <c r="O210" s="82"/>
      <c r="P210" s="82"/>
    </row>
    <row r="211" spans="1:16" s="84" customFormat="1" ht="12.75" customHeight="1">
      <c r="A211" s="78">
        <v>202</v>
      </c>
      <c r="B211" s="79" t="s">
        <v>285</v>
      </c>
      <c r="C211" s="78">
        <v>0</v>
      </c>
      <c r="D211" s="81">
        <v>1</v>
      </c>
      <c r="E211" s="312"/>
      <c r="F211" s="82"/>
      <c r="G211" s="82"/>
      <c r="H211" s="82"/>
      <c r="I211" s="266"/>
      <c r="J211" s="266"/>
      <c r="K211" s="266"/>
      <c r="L211" s="266"/>
      <c r="M211" s="266"/>
      <c r="N211" s="82"/>
      <c r="O211" s="82"/>
      <c r="P211" s="82"/>
    </row>
    <row r="212" spans="1:16" s="84" customFormat="1" ht="12.75" customHeight="1">
      <c r="A212" s="78">
        <v>203</v>
      </c>
      <c r="B212" s="79" t="s">
        <v>286</v>
      </c>
      <c r="C212" s="78">
        <v>0</v>
      </c>
      <c r="D212" s="81">
        <v>1.03</v>
      </c>
      <c r="E212" s="312"/>
      <c r="F212" s="82"/>
      <c r="G212" s="82"/>
      <c r="H212" s="82"/>
      <c r="I212" s="266"/>
      <c r="J212" s="266"/>
      <c r="K212" s="266"/>
      <c r="L212" s="266"/>
      <c r="M212" s="266"/>
      <c r="N212" s="82"/>
      <c r="O212" s="82"/>
      <c r="P212" s="82"/>
    </row>
    <row r="213" spans="1:16" s="84" customFormat="1" ht="12.75" customHeight="1">
      <c r="A213" s="78">
        <v>204</v>
      </c>
      <c r="B213" s="79" t="s">
        <v>287</v>
      </c>
      <c r="C213" s="78">
        <v>1</v>
      </c>
      <c r="D213" s="81">
        <v>1</v>
      </c>
      <c r="E213" s="312">
        <v>2</v>
      </c>
      <c r="F213" s="82"/>
      <c r="G213" s="82"/>
      <c r="H213" s="82"/>
      <c r="I213" s="266"/>
      <c r="J213" s="266"/>
      <c r="K213" s="266"/>
      <c r="L213" s="266"/>
      <c r="M213" s="266"/>
      <c r="N213" s="82"/>
      <c r="O213" s="82"/>
      <c r="P213" s="82"/>
    </row>
    <row r="214" spans="1:16" s="84" customFormat="1" ht="12.75" customHeight="1">
      <c r="A214" s="78">
        <v>205</v>
      </c>
      <c r="B214" s="79" t="s">
        <v>288</v>
      </c>
      <c r="C214" s="78">
        <v>0</v>
      </c>
      <c r="D214" s="81">
        <v>1</v>
      </c>
      <c r="E214" s="312"/>
      <c r="F214" s="82"/>
      <c r="G214" s="82"/>
      <c r="H214" s="82"/>
      <c r="I214" s="266"/>
      <c r="J214" s="266"/>
      <c r="K214" s="266"/>
      <c r="L214" s="266"/>
      <c r="M214" s="266"/>
      <c r="N214" s="82"/>
      <c r="O214" s="82"/>
      <c r="P214" s="82"/>
    </row>
    <row r="215" spans="1:16" s="84" customFormat="1" ht="12.75" customHeight="1">
      <c r="A215" s="78">
        <v>206</v>
      </c>
      <c r="B215" s="79" t="s">
        <v>289</v>
      </c>
      <c r="C215" s="78">
        <v>0</v>
      </c>
      <c r="D215" s="81">
        <v>1</v>
      </c>
      <c r="E215" s="312"/>
      <c r="F215" s="82"/>
      <c r="G215" s="82"/>
      <c r="H215" s="82"/>
      <c r="I215" s="266"/>
      <c r="J215" s="266"/>
      <c r="K215" s="266"/>
      <c r="L215" s="266"/>
      <c r="M215" s="266"/>
      <c r="N215" s="82"/>
      <c r="O215" s="82"/>
      <c r="P215" s="82"/>
    </row>
    <row r="216" spans="1:16" s="84" customFormat="1" ht="12.75" customHeight="1">
      <c r="A216" s="78">
        <v>207</v>
      </c>
      <c r="B216" s="79" t="s">
        <v>290</v>
      </c>
      <c r="C216" s="78">
        <v>1</v>
      </c>
      <c r="D216" s="81">
        <v>1.054</v>
      </c>
      <c r="E216" s="312">
        <v>2</v>
      </c>
      <c r="F216" s="82"/>
      <c r="G216" s="82"/>
      <c r="H216" s="82"/>
      <c r="I216" s="266"/>
      <c r="J216" s="266"/>
      <c r="K216" s="266"/>
      <c r="L216" s="266"/>
      <c r="M216" s="266"/>
      <c r="N216" s="82"/>
      <c r="O216" s="82"/>
      <c r="P216" s="82"/>
    </row>
    <row r="217" spans="1:16" s="84" customFormat="1" ht="12.75" customHeight="1">
      <c r="A217" s="78">
        <v>208</v>
      </c>
      <c r="B217" s="79" t="s">
        <v>291</v>
      </c>
      <c r="C217" s="78">
        <v>1</v>
      </c>
      <c r="D217" s="81">
        <v>1.0409999999999999</v>
      </c>
      <c r="E217" s="312">
        <v>1</v>
      </c>
      <c r="F217" s="82"/>
      <c r="G217" s="82"/>
      <c r="H217" s="82"/>
      <c r="I217" s="266"/>
      <c r="J217" s="266"/>
      <c r="K217" s="266"/>
      <c r="L217" s="266"/>
      <c r="M217" s="266"/>
      <c r="N217" s="82"/>
      <c r="O217" s="82"/>
      <c r="P217" s="82"/>
    </row>
    <row r="218" spans="1:16" s="84" customFormat="1" ht="12.75" customHeight="1">
      <c r="A218" s="78">
        <v>209</v>
      </c>
      <c r="B218" s="79" t="s">
        <v>292</v>
      </c>
      <c r="C218" s="78">
        <v>1</v>
      </c>
      <c r="D218" s="81">
        <v>1</v>
      </c>
      <c r="E218" s="312">
        <v>10</v>
      </c>
      <c r="F218" s="82"/>
      <c r="G218" s="82"/>
      <c r="H218" s="82"/>
      <c r="I218" s="266"/>
      <c r="J218" s="266"/>
      <c r="K218" s="266"/>
      <c r="L218" s="266"/>
      <c r="M218" s="266"/>
      <c r="N218" s="82"/>
      <c r="O218" s="82"/>
      <c r="P218" s="82"/>
    </row>
    <row r="219" spans="1:16" s="84" customFormat="1" ht="12.75" customHeight="1">
      <c r="A219" s="78">
        <v>210</v>
      </c>
      <c r="B219" s="79" t="s">
        <v>293</v>
      </c>
      <c r="C219" s="78">
        <v>1</v>
      </c>
      <c r="D219" s="81">
        <v>1</v>
      </c>
      <c r="E219" s="312">
        <v>6</v>
      </c>
      <c r="F219" s="82"/>
      <c r="G219" s="82"/>
      <c r="H219" s="82"/>
      <c r="I219" s="266"/>
      <c r="J219" s="266"/>
      <c r="K219" s="266"/>
      <c r="L219" s="266"/>
      <c r="M219" s="266"/>
      <c r="N219" s="82"/>
      <c r="O219" s="82"/>
      <c r="P219" s="82"/>
    </row>
    <row r="220" spans="1:16" s="84" customFormat="1" ht="12.75" customHeight="1">
      <c r="A220" s="78">
        <v>211</v>
      </c>
      <c r="B220" s="79" t="s">
        <v>294</v>
      </c>
      <c r="C220" s="78">
        <v>1</v>
      </c>
      <c r="D220" s="81">
        <v>1</v>
      </c>
      <c r="E220" s="312">
        <v>3</v>
      </c>
      <c r="F220" s="82"/>
      <c r="G220" s="82"/>
      <c r="H220" s="82"/>
      <c r="I220" s="266"/>
      <c r="J220" s="266"/>
      <c r="K220" s="266"/>
      <c r="L220" s="266"/>
      <c r="M220" s="266"/>
      <c r="N220" s="82"/>
      <c r="O220" s="82"/>
      <c r="P220" s="82"/>
    </row>
    <row r="221" spans="1:16" s="84" customFormat="1" ht="12.75" customHeight="1">
      <c r="A221" s="78">
        <v>212</v>
      </c>
      <c r="B221" s="79" t="s">
        <v>295</v>
      </c>
      <c r="C221" s="78">
        <v>1</v>
      </c>
      <c r="D221" s="81">
        <v>1</v>
      </c>
      <c r="E221" s="312">
        <v>4</v>
      </c>
      <c r="F221" s="82"/>
      <c r="G221" s="82"/>
      <c r="H221" s="82"/>
      <c r="I221" s="266"/>
      <c r="J221" s="266"/>
      <c r="K221" s="266"/>
      <c r="L221" s="266"/>
      <c r="M221" s="266"/>
      <c r="N221" s="82"/>
      <c r="O221" s="82"/>
      <c r="P221" s="82"/>
    </row>
    <row r="222" spans="1:16" s="84" customFormat="1" ht="12.75" customHeight="1">
      <c r="A222" s="78">
        <v>213</v>
      </c>
      <c r="B222" s="79" t="s">
        <v>296</v>
      </c>
      <c r="C222" s="78">
        <v>1</v>
      </c>
      <c r="D222" s="81">
        <v>1</v>
      </c>
      <c r="E222" s="312">
        <v>2</v>
      </c>
      <c r="F222" s="82"/>
      <c r="G222" s="82"/>
      <c r="H222" s="82"/>
      <c r="I222" s="266"/>
      <c r="J222" s="266"/>
      <c r="K222" s="266"/>
      <c r="L222" s="266"/>
      <c r="M222" s="266"/>
      <c r="N222" s="82"/>
      <c r="O222" s="82"/>
      <c r="P222" s="82"/>
    </row>
    <row r="223" spans="1:16" s="84" customFormat="1" ht="12.75" customHeight="1">
      <c r="A223" s="78">
        <v>214</v>
      </c>
      <c r="B223" s="79" t="s">
        <v>297</v>
      </c>
      <c r="C223" s="78">
        <v>1</v>
      </c>
      <c r="D223" s="81">
        <v>1</v>
      </c>
      <c r="E223" s="312">
        <v>7</v>
      </c>
      <c r="F223" s="82"/>
      <c r="G223" s="82"/>
      <c r="H223" s="82"/>
      <c r="I223" s="266"/>
      <c r="J223" s="266"/>
      <c r="K223" s="266"/>
      <c r="L223" s="266"/>
      <c r="M223" s="266"/>
      <c r="N223" s="82"/>
      <c r="O223" s="82"/>
      <c r="P223" s="82"/>
    </row>
    <row r="224" spans="1:16" s="84" customFormat="1" ht="12.75" customHeight="1">
      <c r="A224" s="78">
        <v>215</v>
      </c>
      <c r="B224" s="79" t="s">
        <v>298</v>
      </c>
      <c r="C224" s="78">
        <v>1</v>
      </c>
      <c r="D224" s="81">
        <v>1</v>
      </c>
      <c r="E224" s="312">
        <v>8</v>
      </c>
      <c r="F224" s="82"/>
      <c r="G224" s="82"/>
      <c r="H224" s="82"/>
      <c r="I224" s="266"/>
      <c r="J224" s="266"/>
      <c r="K224" s="266"/>
      <c r="L224" s="266"/>
      <c r="M224" s="266"/>
      <c r="N224" s="82"/>
      <c r="O224" s="82"/>
      <c r="P224" s="82"/>
    </row>
    <row r="225" spans="1:16" s="84" customFormat="1" ht="12.75" customHeight="1">
      <c r="A225" s="78">
        <v>216</v>
      </c>
      <c r="B225" s="79" t="s">
        <v>299</v>
      </c>
      <c r="C225" s="78">
        <v>0</v>
      </c>
      <c r="D225" s="81">
        <v>1</v>
      </c>
      <c r="E225" s="312"/>
      <c r="F225" s="82"/>
      <c r="G225" s="82"/>
      <c r="H225" s="82"/>
      <c r="I225" s="266"/>
      <c r="J225" s="266"/>
      <c r="K225" s="266"/>
      <c r="L225" s="266"/>
      <c r="M225" s="266"/>
      <c r="N225" s="82"/>
      <c r="O225" s="82"/>
      <c r="P225" s="82"/>
    </row>
    <row r="226" spans="1:16" s="84" customFormat="1" ht="12.75" customHeight="1">
      <c r="A226" s="78">
        <v>217</v>
      </c>
      <c r="B226" s="79" t="s">
        <v>300</v>
      </c>
      <c r="C226" s="78">
        <v>1</v>
      </c>
      <c r="D226" s="81">
        <v>1.054</v>
      </c>
      <c r="E226" s="312">
        <v>1</v>
      </c>
      <c r="F226" s="82"/>
      <c r="G226" s="82"/>
      <c r="H226" s="82"/>
      <c r="I226" s="266"/>
      <c r="J226" s="266"/>
      <c r="K226" s="266"/>
      <c r="L226" s="266"/>
      <c r="M226" s="266"/>
      <c r="N226" s="82"/>
      <c r="O226" s="82"/>
      <c r="P226" s="82"/>
    </row>
    <row r="227" spans="1:16" s="84" customFormat="1" ht="12.75" customHeight="1">
      <c r="A227" s="78">
        <v>218</v>
      </c>
      <c r="B227" s="79" t="s">
        <v>301</v>
      </c>
      <c r="C227" s="78">
        <v>1</v>
      </c>
      <c r="D227" s="81">
        <v>1</v>
      </c>
      <c r="E227" s="312">
        <v>4</v>
      </c>
      <c r="F227" s="82"/>
      <c r="G227" s="82"/>
      <c r="H227" s="82"/>
      <c r="I227" s="266"/>
      <c r="J227" s="266"/>
      <c r="K227" s="266"/>
      <c r="L227" s="266"/>
      <c r="M227" s="266"/>
      <c r="N227" s="82"/>
      <c r="O227" s="82"/>
      <c r="P227" s="82"/>
    </row>
    <row r="228" spans="1:16" s="84" customFormat="1" ht="12.75" customHeight="1">
      <c r="A228" s="78">
        <v>219</v>
      </c>
      <c r="B228" s="79" t="s">
        <v>302</v>
      </c>
      <c r="C228" s="78">
        <v>1</v>
      </c>
      <c r="D228" s="81">
        <v>1.0489999999999999</v>
      </c>
      <c r="E228" s="312">
        <v>1</v>
      </c>
      <c r="F228" s="82"/>
      <c r="G228" s="82"/>
      <c r="H228" s="83"/>
      <c r="I228" s="266"/>
      <c r="J228" s="266"/>
      <c r="K228" s="266"/>
      <c r="L228" s="266"/>
      <c r="M228" s="266"/>
      <c r="N228" s="82"/>
      <c r="O228" s="82"/>
      <c r="P228" s="82"/>
    </row>
    <row r="229" spans="1:16" s="84" customFormat="1" ht="12.75" customHeight="1">
      <c r="A229" s="78">
        <v>220</v>
      </c>
      <c r="B229" s="79" t="s">
        <v>303</v>
      </c>
      <c r="C229" s="78">
        <v>1</v>
      </c>
      <c r="D229" s="81">
        <v>1.052</v>
      </c>
      <c r="E229" s="312">
        <v>6</v>
      </c>
      <c r="F229" s="82"/>
      <c r="G229" s="82"/>
      <c r="H229" s="82"/>
      <c r="I229" s="266"/>
      <c r="J229" s="266"/>
      <c r="K229" s="266"/>
      <c r="L229" s="266"/>
      <c r="M229" s="266"/>
      <c r="N229" s="82"/>
      <c r="O229" s="82"/>
      <c r="P229" s="82"/>
    </row>
    <row r="230" spans="1:16" s="84" customFormat="1" ht="12.75" customHeight="1">
      <c r="A230" s="78">
        <v>221</v>
      </c>
      <c r="B230" s="79" t="s">
        <v>304</v>
      </c>
      <c r="C230" s="78">
        <v>1</v>
      </c>
      <c r="D230" s="81">
        <v>1</v>
      </c>
      <c r="E230" s="312">
        <v>6</v>
      </c>
      <c r="F230" s="82"/>
      <c r="G230" s="82"/>
      <c r="H230" s="82"/>
      <c r="I230" s="266"/>
      <c r="J230" s="266"/>
      <c r="K230" s="266"/>
      <c r="L230" s="266"/>
      <c r="M230" s="266"/>
      <c r="N230" s="82"/>
      <c r="O230" s="82"/>
      <c r="P230" s="82"/>
    </row>
    <row r="231" spans="1:16" s="84" customFormat="1" ht="12.75" customHeight="1">
      <c r="A231" s="78">
        <v>222</v>
      </c>
      <c r="B231" s="79" t="s">
        <v>305</v>
      </c>
      <c r="C231" s="78">
        <v>0</v>
      </c>
      <c r="D231" s="81">
        <v>1</v>
      </c>
      <c r="E231" s="312"/>
      <c r="F231" s="82"/>
      <c r="G231" s="82"/>
      <c r="H231" s="83"/>
      <c r="I231" s="266"/>
      <c r="J231" s="266"/>
      <c r="K231" s="266"/>
      <c r="L231" s="266"/>
      <c r="M231" s="266"/>
      <c r="N231" s="82"/>
      <c r="O231" s="82"/>
      <c r="P231" s="82"/>
    </row>
    <row r="232" spans="1:16" s="84" customFormat="1" ht="12.75" customHeight="1">
      <c r="A232" s="78">
        <v>223</v>
      </c>
      <c r="B232" s="79" t="s">
        <v>306</v>
      </c>
      <c r="C232" s="78">
        <v>1</v>
      </c>
      <c r="D232" s="81">
        <v>1</v>
      </c>
      <c r="E232" s="312">
        <v>10</v>
      </c>
      <c r="F232" s="82"/>
      <c r="G232" s="82"/>
      <c r="H232" s="82"/>
      <c r="I232" s="266"/>
      <c r="J232" s="266"/>
      <c r="K232" s="266"/>
      <c r="L232" s="266"/>
      <c r="M232" s="266"/>
      <c r="N232" s="82"/>
      <c r="O232" s="82"/>
      <c r="P232" s="82"/>
    </row>
    <row r="233" spans="1:16" s="84" customFormat="1" ht="12.75" customHeight="1">
      <c r="A233" s="78">
        <v>224</v>
      </c>
      <c r="B233" s="79" t="s">
        <v>307</v>
      </c>
      <c r="C233" s="78">
        <v>1</v>
      </c>
      <c r="D233" s="81">
        <v>1</v>
      </c>
      <c r="E233" s="312">
        <v>6</v>
      </c>
      <c r="F233" s="82"/>
      <c r="G233" s="82"/>
      <c r="H233" s="82"/>
      <c r="I233" s="266"/>
      <c r="J233" s="266"/>
      <c r="K233" s="266"/>
      <c r="L233" s="266"/>
      <c r="M233" s="266"/>
      <c r="N233" s="82"/>
      <c r="O233" s="82"/>
      <c r="P233" s="82"/>
    </row>
    <row r="234" spans="1:16" s="84" customFormat="1" ht="12.75" customHeight="1">
      <c r="A234" s="78">
        <v>225</v>
      </c>
      <c r="B234" s="79" t="s">
        <v>308</v>
      </c>
      <c r="C234" s="78">
        <v>0</v>
      </c>
      <c r="D234" s="81">
        <v>1</v>
      </c>
      <c r="E234" s="312"/>
      <c r="F234" s="82"/>
      <c r="G234" s="82"/>
      <c r="H234" s="82"/>
      <c r="I234" s="266"/>
      <c r="J234" s="266"/>
      <c r="K234" s="266"/>
      <c r="L234" s="266"/>
      <c r="M234" s="266"/>
      <c r="N234" s="82"/>
      <c r="O234" s="82"/>
      <c r="P234" s="82"/>
    </row>
    <row r="235" spans="1:16" s="84" customFormat="1" ht="12.75" customHeight="1">
      <c r="A235" s="78">
        <v>226</v>
      </c>
      <c r="B235" s="79" t="s">
        <v>309</v>
      </c>
      <c r="C235" s="78">
        <v>1</v>
      </c>
      <c r="D235" s="81">
        <v>1</v>
      </c>
      <c r="E235" s="312">
        <v>8</v>
      </c>
      <c r="F235" s="82"/>
      <c r="G235" s="82"/>
      <c r="H235" s="82"/>
      <c r="I235" s="266"/>
      <c r="J235" s="266"/>
      <c r="K235" s="266"/>
      <c r="L235" s="266"/>
      <c r="M235" s="266"/>
      <c r="N235" s="82"/>
      <c r="O235" s="82"/>
      <c r="P235" s="82"/>
    </row>
    <row r="236" spans="1:16" s="84" customFormat="1" ht="12.75" customHeight="1">
      <c r="A236" s="78">
        <v>227</v>
      </c>
      <c r="B236" s="79" t="s">
        <v>310</v>
      </c>
      <c r="C236" s="78">
        <v>1</v>
      </c>
      <c r="D236" s="81">
        <v>1</v>
      </c>
      <c r="E236" s="312">
        <v>9</v>
      </c>
      <c r="F236" s="82"/>
      <c r="G236" s="82"/>
      <c r="H236" s="82"/>
      <c r="I236" s="266"/>
      <c r="J236" s="266"/>
      <c r="K236" s="266"/>
      <c r="L236" s="266"/>
      <c r="M236" s="266"/>
      <c r="N236" s="82"/>
      <c r="O236" s="82"/>
      <c r="P236" s="82"/>
    </row>
    <row r="237" spans="1:16" s="84" customFormat="1" ht="12.75" customHeight="1">
      <c r="A237" s="78">
        <v>228</v>
      </c>
      <c r="B237" s="79" t="s">
        <v>311</v>
      </c>
      <c r="C237" s="78">
        <v>0</v>
      </c>
      <c r="D237" s="81">
        <v>1</v>
      </c>
      <c r="E237" s="312"/>
      <c r="F237" s="82"/>
      <c r="G237" s="82"/>
      <c r="H237" s="82"/>
      <c r="I237" s="266"/>
      <c r="J237" s="266"/>
      <c r="K237" s="266"/>
      <c r="L237" s="266"/>
      <c r="M237" s="266"/>
      <c r="N237" s="82"/>
      <c r="O237" s="82"/>
      <c r="P237" s="82"/>
    </row>
    <row r="238" spans="1:16" s="84" customFormat="1" ht="12.75" customHeight="1">
      <c r="A238" s="78">
        <v>229</v>
      </c>
      <c r="B238" s="79" t="s">
        <v>312</v>
      </c>
      <c r="C238" s="78">
        <v>1</v>
      </c>
      <c r="D238" s="81">
        <v>1</v>
      </c>
      <c r="E238" s="312">
        <v>8</v>
      </c>
      <c r="F238" s="82"/>
      <c r="G238" s="82"/>
      <c r="H238" s="82"/>
      <c r="I238" s="266"/>
      <c r="J238" s="266"/>
      <c r="K238" s="266"/>
      <c r="L238" s="266"/>
      <c r="M238" s="266"/>
      <c r="N238" s="82"/>
      <c r="O238" s="82"/>
      <c r="P238" s="82"/>
    </row>
    <row r="239" spans="1:16" s="84" customFormat="1" ht="12.75" customHeight="1">
      <c r="A239" s="78">
        <v>230</v>
      </c>
      <c r="B239" s="79" t="s">
        <v>313</v>
      </c>
      <c r="C239" s="78">
        <v>1</v>
      </c>
      <c r="D239" s="81">
        <v>1</v>
      </c>
      <c r="E239" s="312">
        <v>7</v>
      </c>
      <c r="F239" s="82"/>
      <c r="G239" s="82"/>
      <c r="H239" s="82"/>
      <c r="I239" s="266"/>
      <c r="J239" s="266"/>
      <c r="K239" s="266"/>
      <c r="L239" s="266"/>
      <c r="M239" s="266"/>
      <c r="N239" s="82"/>
      <c r="O239" s="82"/>
      <c r="P239" s="82"/>
    </row>
    <row r="240" spans="1:16" s="84" customFormat="1" ht="12.75" customHeight="1">
      <c r="A240" s="78">
        <v>231</v>
      </c>
      <c r="B240" s="79" t="s">
        <v>314</v>
      </c>
      <c r="C240" s="78">
        <v>1</v>
      </c>
      <c r="D240" s="81">
        <v>1.0309999999999999</v>
      </c>
      <c r="E240" s="312">
        <v>3</v>
      </c>
      <c r="F240" s="82"/>
      <c r="G240" s="82"/>
      <c r="H240" s="82"/>
      <c r="I240" s="266"/>
      <c r="J240" s="266"/>
      <c r="K240" s="266"/>
      <c r="L240" s="266"/>
      <c r="M240" s="266"/>
      <c r="N240" s="82"/>
      <c r="O240" s="82"/>
      <c r="P240" s="82"/>
    </row>
    <row r="241" spans="1:16" s="84" customFormat="1" ht="12.75" customHeight="1">
      <c r="A241" s="78">
        <v>232</v>
      </c>
      <c r="B241" s="79" t="s">
        <v>315</v>
      </c>
      <c r="C241" s="78">
        <v>0</v>
      </c>
      <c r="D241" s="81">
        <v>1</v>
      </c>
      <c r="E241" s="312"/>
      <c r="F241" s="82"/>
      <c r="G241" s="82"/>
      <c r="H241" s="82"/>
      <c r="I241" s="266"/>
      <c r="J241" s="266"/>
      <c r="K241" s="266"/>
      <c r="L241" s="266"/>
      <c r="M241" s="266"/>
      <c r="N241" s="82"/>
      <c r="O241" s="82"/>
      <c r="P241" s="82"/>
    </row>
    <row r="242" spans="1:16" s="84" customFormat="1" ht="12.75" customHeight="1">
      <c r="A242" s="78">
        <v>233</v>
      </c>
      <c r="B242" s="79" t="s">
        <v>316</v>
      </c>
      <c r="C242" s="78">
        <v>0</v>
      </c>
      <c r="D242" s="81">
        <v>1</v>
      </c>
      <c r="E242" s="312"/>
      <c r="F242" s="82"/>
      <c r="G242" s="82"/>
      <c r="H242" s="82"/>
      <c r="I242" s="266"/>
      <c r="J242" s="266"/>
      <c r="K242" s="266"/>
      <c r="L242" s="266"/>
      <c r="M242" s="266"/>
      <c r="N242" s="82"/>
      <c r="O242" s="82"/>
      <c r="P242" s="82"/>
    </row>
    <row r="243" spans="1:16" s="84" customFormat="1" ht="12.75" customHeight="1">
      <c r="A243" s="78">
        <v>234</v>
      </c>
      <c r="B243" s="79" t="s">
        <v>317</v>
      </c>
      <c r="C243" s="78">
        <v>1</v>
      </c>
      <c r="D243" s="81">
        <v>1</v>
      </c>
      <c r="E243" s="312">
        <v>8</v>
      </c>
      <c r="F243" s="82"/>
      <c r="G243" s="82"/>
      <c r="H243" s="82"/>
      <c r="I243" s="266"/>
      <c r="J243" s="266"/>
      <c r="K243" s="266"/>
      <c r="L243" s="266"/>
      <c r="M243" s="266"/>
      <c r="N243" s="82"/>
      <c r="O243" s="82"/>
      <c r="P243" s="82"/>
    </row>
    <row r="244" spans="1:16" s="84" customFormat="1" ht="12.75" customHeight="1">
      <c r="A244" s="78">
        <v>235</v>
      </c>
      <c r="B244" s="79" t="s">
        <v>318</v>
      </c>
      <c r="C244" s="78">
        <v>0</v>
      </c>
      <c r="D244" s="81">
        <v>1</v>
      </c>
      <c r="E244" s="312"/>
      <c r="F244" s="82"/>
      <c r="G244" s="82"/>
      <c r="H244" s="82"/>
      <c r="I244" s="266"/>
      <c r="J244" s="266"/>
      <c r="K244" s="266"/>
      <c r="L244" s="266"/>
      <c r="M244" s="266"/>
      <c r="N244" s="82"/>
      <c r="O244" s="82"/>
      <c r="P244" s="82"/>
    </row>
    <row r="245" spans="1:16" s="84" customFormat="1" ht="12.75" customHeight="1">
      <c r="A245" s="78">
        <v>236</v>
      </c>
      <c r="B245" s="79" t="s">
        <v>319</v>
      </c>
      <c r="C245" s="78">
        <v>1</v>
      </c>
      <c r="D245" s="81">
        <v>1</v>
      </c>
      <c r="E245" s="312">
        <v>10</v>
      </c>
      <c r="F245" s="82"/>
      <c r="G245" s="82"/>
      <c r="H245" s="82"/>
      <c r="I245" s="266"/>
      <c r="J245" s="266"/>
      <c r="K245" s="266"/>
      <c r="L245" s="266"/>
      <c r="M245" s="266"/>
      <c r="N245" s="82"/>
      <c r="O245" s="82"/>
      <c r="P245" s="82"/>
    </row>
    <row r="246" spans="1:16" s="84" customFormat="1" ht="12.75" customHeight="1">
      <c r="A246" s="78">
        <v>237</v>
      </c>
      <c r="B246" s="79" t="s">
        <v>320</v>
      </c>
      <c r="C246" s="78">
        <v>0</v>
      </c>
      <c r="D246" s="81">
        <v>1</v>
      </c>
      <c r="E246" s="312"/>
      <c r="F246" s="82"/>
      <c r="G246" s="82"/>
      <c r="H246" s="82"/>
      <c r="I246" s="266"/>
      <c r="J246" s="266"/>
      <c r="K246" s="266"/>
      <c r="L246" s="266"/>
      <c r="M246" s="266"/>
      <c r="N246" s="82"/>
      <c r="O246" s="82"/>
      <c r="P246" s="82"/>
    </row>
    <row r="247" spans="1:16" s="84" customFormat="1" ht="12.75" customHeight="1">
      <c r="A247" s="78">
        <v>238</v>
      </c>
      <c r="B247" s="79" t="s">
        <v>321</v>
      </c>
      <c r="C247" s="78">
        <v>1</v>
      </c>
      <c r="D247" s="81">
        <v>1</v>
      </c>
      <c r="E247" s="312">
        <v>4</v>
      </c>
      <c r="F247" s="82"/>
      <c r="G247" s="82"/>
      <c r="H247" s="82"/>
      <c r="I247" s="266"/>
      <c r="J247" s="266"/>
      <c r="K247" s="266"/>
      <c r="L247" s="266"/>
      <c r="M247" s="266"/>
      <c r="N247" s="82"/>
      <c r="O247" s="82"/>
      <c r="P247" s="82"/>
    </row>
    <row r="248" spans="1:16" s="84" customFormat="1" ht="12.75" customHeight="1">
      <c r="A248" s="78">
        <v>239</v>
      </c>
      <c r="B248" s="79" t="s">
        <v>322</v>
      </c>
      <c r="C248" s="78">
        <v>1</v>
      </c>
      <c r="D248" s="81">
        <v>1.0329999999999999</v>
      </c>
      <c r="E248" s="312">
        <v>6</v>
      </c>
      <c r="F248" s="82"/>
      <c r="G248" s="82"/>
      <c r="H248" s="82"/>
      <c r="I248" s="266"/>
      <c r="J248" s="266"/>
      <c r="K248" s="266"/>
      <c r="L248" s="266"/>
      <c r="M248" s="266"/>
      <c r="N248" s="82"/>
      <c r="O248" s="82"/>
      <c r="P248" s="82"/>
    </row>
    <row r="249" spans="1:16" s="84" customFormat="1" ht="12.75" customHeight="1">
      <c r="A249" s="78">
        <v>240</v>
      </c>
      <c r="B249" s="79" t="s">
        <v>323</v>
      </c>
      <c r="C249" s="78">
        <v>1</v>
      </c>
      <c r="D249" s="81">
        <v>1.0589999999999999</v>
      </c>
      <c r="E249" s="312">
        <v>5</v>
      </c>
      <c r="F249" s="82"/>
      <c r="G249" s="82"/>
      <c r="H249" s="82"/>
      <c r="I249" s="266"/>
      <c r="J249" s="266"/>
      <c r="K249" s="266"/>
      <c r="L249" s="266"/>
      <c r="M249" s="266"/>
      <c r="N249" s="82"/>
      <c r="O249" s="82"/>
      <c r="P249" s="82"/>
    </row>
    <row r="250" spans="1:16" s="84" customFormat="1" ht="12.75" customHeight="1">
      <c r="A250" s="78">
        <v>241</v>
      </c>
      <c r="B250" s="79" t="s">
        <v>324</v>
      </c>
      <c r="C250" s="78">
        <v>0</v>
      </c>
      <c r="D250" s="81">
        <v>1</v>
      </c>
      <c r="E250" s="312"/>
      <c r="F250" s="82"/>
      <c r="G250" s="82"/>
      <c r="H250" s="82"/>
      <c r="I250" s="266"/>
      <c r="J250" s="266"/>
      <c r="K250" s="266"/>
      <c r="L250" s="266"/>
      <c r="M250" s="266"/>
      <c r="N250" s="82"/>
      <c r="O250" s="82"/>
      <c r="P250" s="82"/>
    </row>
    <row r="251" spans="1:16" s="84" customFormat="1" ht="12.75" customHeight="1">
      <c r="A251" s="78">
        <v>242</v>
      </c>
      <c r="B251" s="79" t="s">
        <v>325</v>
      </c>
      <c r="C251" s="78">
        <v>1</v>
      </c>
      <c r="D251" s="81">
        <v>1</v>
      </c>
      <c r="E251" s="312">
        <v>8</v>
      </c>
      <c r="F251" s="82"/>
      <c r="G251" s="82"/>
      <c r="H251" s="82"/>
      <c r="I251" s="266"/>
      <c r="J251" s="266"/>
      <c r="K251" s="266"/>
      <c r="L251" s="266"/>
      <c r="M251" s="266"/>
      <c r="N251" s="82"/>
      <c r="O251" s="82"/>
      <c r="P251" s="82"/>
    </row>
    <row r="252" spans="1:16" s="84" customFormat="1" ht="12.75" customHeight="1">
      <c r="A252" s="78">
        <v>243</v>
      </c>
      <c r="B252" s="79" t="s">
        <v>326</v>
      </c>
      <c r="C252" s="78">
        <v>1</v>
      </c>
      <c r="D252" s="81">
        <v>1.0469999999999999</v>
      </c>
      <c r="E252" s="312">
        <v>9</v>
      </c>
      <c r="F252" s="82"/>
      <c r="G252" s="82"/>
      <c r="H252" s="82"/>
      <c r="I252" s="266"/>
      <c r="J252" s="266"/>
      <c r="K252" s="266"/>
      <c r="L252" s="266"/>
      <c r="M252" s="266"/>
      <c r="N252" s="82"/>
      <c r="O252" s="82"/>
      <c r="P252" s="82"/>
    </row>
    <row r="253" spans="1:16" s="84" customFormat="1" ht="12.75" customHeight="1">
      <c r="A253" s="78">
        <v>244</v>
      </c>
      <c r="B253" s="79" t="s">
        <v>327</v>
      </c>
      <c r="C253" s="78">
        <v>1</v>
      </c>
      <c r="D253" s="81">
        <v>1.0329999999999999</v>
      </c>
      <c r="E253" s="312">
        <v>9</v>
      </c>
      <c r="F253" s="82"/>
      <c r="G253" s="82"/>
      <c r="H253" s="82"/>
      <c r="I253" s="266"/>
      <c r="J253" s="266"/>
      <c r="K253" s="266"/>
      <c r="L253" s="266"/>
      <c r="M253" s="266"/>
      <c r="N253" s="82"/>
      <c r="O253" s="82"/>
      <c r="P253" s="82"/>
    </row>
    <row r="254" spans="1:16" s="84" customFormat="1" ht="12.75" customHeight="1">
      <c r="A254" s="78">
        <v>245</v>
      </c>
      <c r="B254" s="79" t="s">
        <v>328</v>
      </c>
      <c r="C254" s="78">
        <v>0</v>
      </c>
      <c r="D254" s="81">
        <v>1</v>
      </c>
      <c r="E254" s="312"/>
      <c r="F254" s="82"/>
      <c r="G254" s="82"/>
      <c r="H254" s="82"/>
      <c r="I254" s="266"/>
      <c r="J254" s="266"/>
      <c r="K254" s="266"/>
      <c r="L254" s="266"/>
      <c r="M254" s="266"/>
      <c r="N254" s="82"/>
      <c r="O254" s="82"/>
      <c r="P254" s="82"/>
    </row>
    <row r="255" spans="1:16" s="84" customFormat="1" ht="12.75" customHeight="1">
      <c r="A255" s="78">
        <v>246</v>
      </c>
      <c r="B255" s="79" t="s">
        <v>329</v>
      </c>
      <c r="C255" s="78">
        <v>1</v>
      </c>
      <c r="D255" s="81">
        <v>1.026</v>
      </c>
      <c r="E255" s="312">
        <v>2</v>
      </c>
      <c r="F255" s="82"/>
      <c r="G255" s="82"/>
      <c r="H255" s="82"/>
      <c r="I255" s="266"/>
      <c r="J255" s="266"/>
      <c r="K255" s="266"/>
      <c r="L255" s="266"/>
      <c r="M255" s="266"/>
      <c r="N255" s="82"/>
      <c r="O255" s="82"/>
      <c r="P255" s="82"/>
    </row>
    <row r="256" spans="1:16" s="84" customFormat="1" ht="12.75" customHeight="1">
      <c r="A256" s="78">
        <v>247</v>
      </c>
      <c r="B256" s="79" t="s">
        <v>330</v>
      </c>
      <c r="C256" s="78">
        <v>0</v>
      </c>
      <c r="D256" s="81">
        <v>1</v>
      </c>
      <c r="E256" s="312"/>
      <c r="F256" s="82"/>
      <c r="G256" s="82"/>
      <c r="H256" s="82"/>
      <c r="I256" s="266"/>
      <c r="J256" s="266"/>
      <c r="K256" s="266"/>
      <c r="L256" s="266"/>
      <c r="M256" s="266"/>
      <c r="N256" s="82"/>
      <c r="O256" s="82"/>
      <c r="P256" s="82"/>
    </row>
    <row r="257" spans="1:16" s="84" customFormat="1" ht="12.75" customHeight="1">
      <c r="A257" s="78">
        <v>248</v>
      </c>
      <c r="B257" s="79" t="s">
        <v>331</v>
      </c>
      <c r="C257" s="78">
        <v>1</v>
      </c>
      <c r="D257" s="81">
        <v>1.0229999999999999</v>
      </c>
      <c r="E257" s="312">
        <v>10</v>
      </c>
      <c r="F257" s="82"/>
      <c r="G257" s="82"/>
      <c r="H257" s="82"/>
      <c r="I257" s="266"/>
      <c r="J257" s="266"/>
      <c r="K257" s="266"/>
      <c r="L257" s="266"/>
      <c r="M257" s="266"/>
      <c r="N257" s="82"/>
      <c r="O257" s="82"/>
      <c r="P257" s="82"/>
    </row>
    <row r="258" spans="1:16" s="84" customFormat="1" ht="12.75" customHeight="1">
      <c r="A258" s="78">
        <v>249</v>
      </c>
      <c r="B258" s="79" t="s">
        <v>332</v>
      </c>
      <c r="C258" s="78">
        <v>1</v>
      </c>
      <c r="D258" s="81">
        <v>1</v>
      </c>
      <c r="E258" s="312">
        <v>6</v>
      </c>
      <c r="F258" s="82"/>
      <c r="G258" s="82"/>
      <c r="H258" s="82"/>
      <c r="I258" s="266"/>
      <c r="J258" s="266"/>
      <c r="K258" s="266"/>
      <c r="L258" s="266"/>
      <c r="M258" s="266"/>
      <c r="N258" s="82"/>
      <c r="O258" s="82"/>
      <c r="P258" s="82"/>
    </row>
    <row r="259" spans="1:16" s="84" customFormat="1" ht="12.75" customHeight="1">
      <c r="A259" s="78">
        <v>250</v>
      </c>
      <c r="B259" s="79" t="s">
        <v>333</v>
      </c>
      <c r="C259" s="78">
        <v>1</v>
      </c>
      <c r="D259" s="81">
        <v>1</v>
      </c>
      <c r="E259" s="312">
        <v>4</v>
      </c>
      <c r="F259" s="82"/>
      <c r="G259" s="82"/>
      <c r="H259" s="82"/>
      <c r="I259" s="266"/>
      <c r="J259" s="266"/>
      <c r="K259" s="266"/>
      <c r="L259" s="266"/>
      <c r="M259" s="266"/>
      <c r="N259" s="82"/>
      <c r="O259" s="82"/>
      <c r="P259" s="82"/>
    </row>
    <row r="260" spans="1:16" s="84" customFormat="1" ht="12.75" customHeight="1">
      <c r="A260" s="78">
        <v>251</v>
      </c>
      <c r="B260" s="79" t="s">
        <v>334</v>
      </c>
      <c r="C260" s="78">
        <v>1</v>
      </c>
      <c r="D260" s="81">
        <v>1.0660000000000001</v>
      </c>
      <c r="E260" s="312">
        <v>8</v>
      </c>
      <c r="F260" s="82"/>
      <c r="G260" s="82"/>
      <c r="H260" s="82"/>
      <c r="I260" s="266"/>
      <c r="J260" s="266"/>
      <c r="K260" s="266"/>
      <c r="L260" s="266"/>
      <c r="M260" s="266"/>
      <c r="N260" s="82"/>
      <c r="O260" s="82"/>
      <c r="P260" s="82"/>
    </row>
    <row r="261" spans="1:16" s="84" customFormat="1" ht="12.75" customHeight="1">
      <c r="A261" s="78">
        <v>252</v>
      </c>
      <c r="B261" s="79" t="s">
        <v>335</v>
      </c>
      <c r="C261" s="78">
        <v>1</v>
      </c>
      <c r="D261" s="81">
        <v>1.022</v>
      </c>
      <c r="E261" s="312">
        <v>6</v>
      </c>
      <c r="F261" s="82"/>
      <c r="G261" s="82"/>
      <c r="H261" s="82"/>
      <c r="I261" s="266"/>
      <c r="J261" s="266"/>
      <c r="K261" s="266"/>
      <c r="L261" s="266"/>
      <c r="M261" s="266"/>
      <c r="N261" s="82"/>
      <c r="O261" s="82"/>
      <c r="P261" s="82"/>
    </row>
    <row r="262" spans="1:16" s="84" customFormat="1" ht="12.75" customHeight="1">
      <c r="A262" s="78">
        <v>253</v>
      </c>
      <c r="B262" s="79" t="s">
        <v>336</v>
      </c>
      <c r="C262" s="78">
        <v>1</v>
      </c>
      <c r="D262" s="81">
        <v>1</v>
      </c>
      <c r="E262" s="312">
        <v>4</v>
      </c>
      <c r="F262" s="82"/>
      <c r="G262" s="82"/>
      <c r="H262" s="82"/>
      <c r="I262" s="266"/>
      <c r="J262" s="266"/>
      <c r="K262" s="266"/>
      <c r="L262" s="266"/>
      <c r="M262" s="266"/>
      <c r="N262" s="82"/>
      <c r="O262" s="82"/>
      <c r="P262" s="82"/>
    </row>
    <row r="263" spans="1:16" s="84" customFormat="1" ht="12.75" customHeight="1">
      <c r="A263" s="78">
        <v>254</v>
      </c>
      <c r="B263" s="79" t="s">
        <v>337</v>
      </c>
      <c r="C263" s="78">
        <v>0</v>
      </c>
      <c r="D263" s="81">
        <v>1.038</v>
      </c>
      <c r="E263" s="312"/>
      <c r="F263" s="82"/>
      <c r="G263" s="82"/>
      <c r="H263" s="82"/>
      <c r="I263" s="266"/>
      <c r="J263" s="266"/>
      <c r="K263" s="266"/>
      <c r="L263" s="266"/>
      <c r="M263" s="266"/>
      <c r="N263" s="82"/>
      <c r="O263" s="82"/>
      <c r="P263" s="82"/>
    </row>
    <row r="264" spans="1:16" s="84" customFormat="1" ht="12.75" customHeight="1">
      <c r="A264" s="78">
        <v>255</v>
      </c>
      <c r="B264" s="79" t="s">
        <v>338</v>
      </c>
      <c r="C264" s="78">
        <v>0</v>
      </c>
      <c r="D264" s="81">
        <v>1</v>
      </c>
      <c r="E264" s="312"/>
      <c r="F264" s="82"/>
      <c r="G264" s="82"/>
      <c r="H264" s="82"/>
      <c r="I264" s="266"/>
      <c r="J264" s="266"/>
      <c r="K264" s="266"/>
      <c r="L264" s="266"/>
      <c r="M264" s="266"/>
      <c r="N264" s="82"/>
      <c r="O264" s="82"/>
      <c r="P264" s="82"/>
    </row>
    <row r="265" spans="1:16" s="84" customFormat="1" ht="12.75" customHeight="1">
      <c r="A265" s="78">
        <v>256</v>
      </c>
      <c r="B265" s="79" t="s">
        <v>339</v>
      </c>
      <c r="C265" s="78">
        <v>0</v>
      </c>
      <c r="D265" s="81">
        <v>1</v>
      </c>
      <c r="E265" s="312"/>
      <c r="F265" s="82"/>
      <c r="G265" s="82"/>
      <c r="H265" s="82"/>
      <c r="I265" s="266"/>
      <c r="J265" s="266"/>
      <c r="K265" s="266"/>
      <c r="L265" s="266"/>
      <c r="M265" s="266"/>
      <c r="N265" s="82"/>
      <c r="O265" s="82"/>
      <c r="P265" s="82"/>
    </row>
    <row r="266" spans="1:16" s="84" customFormat="1" ht="12.75" customHeight="1">
      <c r="A266" s="78">
        <v>257</v>
      </c>
      <c r="B266" s="79" t="s">
        <v>340</v>
      </c>
      <c r="C266" s="78">
        <v>0</v>
      </c>
      <c r="D266" s="81">
        <v>1</v>
      </c>
      <c r="E266" s="312"/>
      <c r="F266" s="82"/>
      <c r="G266" s="82"/>
      <c r="H266" s="82"/>
      <c r="I266" s="266"/>
      <c r="J266" s="266"/>
      <c r="K266" s="266"/>
      <c r="L266" s="266"/>
      <c r="M266" s="266"/>
      <c r="N266" s="82"/>
      <c r="O266" s="82"/>
      <c r="P266" s="82"/>
    </row>
    <row r="267" spans="1:16" s="84" customFormat="1" ht="12.75" customHeight="1">
      <c r="A267" s="78">
        <v>258</v>
      </c>
      <c r="B267" s="79" t="s">
        <v>341</v>
      </c>
      <c r="C267" s="78">
        <v>1</v>
      </c>
      <c r="D267" s="81">
        <v>1</v>
      </c>
      <c r="E267" s="312">
        <v>10</v>
      </c>
      <c r="F267" s="82"/>
      <c r="G267" s="82"/>
      <c r="H267" s="82"/>
      <c r="I267" s="266"/>
      <c r="J267" s="266"/>
      <c r="K267" s="266"/>
      <c r="L267" s="266"/>
      <c r="M267" s="266"/>
      <c r="N267" s="82"/>
      <c r="O267" s="82"/>
      <c r="P267" s="82"/>
    </row>
    <row r="268" spans="1:16" s="84" customFormat="1" ht="12.75" customHeight="1">
      <c r="A268" s="78">
        <v>259</v>
      </c>
      <c r="B268" s="79" t="s">
        <v>342</v>
      </c>
      <c r="C268" s="78">
        <v>0</v>
      </c>
      <c r="D268" s="81">
        <v>1</v>
      </c>
      <c r="E268" s="312"/>
      <c r="F268" s="82"/>
      <c r="G268" s="82"/>
      <c r="H268" s="82"/>
      <c r="I268" s="266"/>
      <c r="J268" s="266"/>
      <c r="K268" s="266"/>
      <c r="L268" s="266"/>
      <c r="M268" s="266"/>
      <c r="N268" s="82"/>
      <c r="O268" s="82"/>
      <c r="P268" s="82"/>
    </row>
    <row r="269" spans="1:16" s="84" customFormat="1" ht="12.75" customHeight="1">
      <c r="A269" s="78">
        <v>260</v>
      </c>
      <c r="B269" s="79" t="s">
        <v>343</v>
      </c>
      <c r="C269" s="78">
        <v>0</v>
      </c>
      <c r="D269" s="81">
        <v>1</v>
      </c>
      <c r="E269" s="312"/>
      <c r="F269" s="82"/>
      <c r="G269" s="82"/>
      <c r="H269" s="82"/>
      <c r="I269" s="266"/>
      <c r="J269" s="266"/>
      <c r="K269" s="266"/>
      <c r="L269" s="266"/>
      <c r="M269" s="266"/>
      <c r="N269" s="82"/>
      <c r="O269" s="82"/>
      <c r="P269" s="82"/>
    </row>
    <row r="270" spans="1:16" s="84" customFormat="1" ht="12.75" customHeight="1">
      <c r="A270" s="78">
        <v>261</v>
      </c>
      <c r="B270" s="79" t="s">
        <v>344</v>
      </c>
      <c r="C270" s="78">
        <v>1</v>
      </c>
      <c r="D270" s="81">
        <v>1</v>
      </c>
      <c r="E270" s="312">
        <v>3</v>
      </c>
      <c r="F270" s="82"/>
      <c r="G270" s="82"/>
      <c r="H270" s="82"/>
      <c r="I270" s="266"/>
      <c r="J270" s="266"/>
      <c r="K270" s="266"/>
      <c r="L270" s="266"/>
      <c r="M270" s="266"/>
      <c r="N270" s="82"/>
      <c r="O270" s="82"/>
      <c r="P270" s="82"/>
    </row>
    <row r="271" spans="1:16" s="84" customFormat="1" ht="12.75" customHeight="1">
      <c r="A271" s="78">
        <v>262</v>
      </c>
      <c r="B271" s="79" t="s">
        <v>345</v>
      </c>
      <c r="C271" s="78">
        <v>1</v>
      </c>
      <c r="D271" s="81">
        <v>1</v>
      </c>
      <c r="E271" s="312">
        <v>7</v>
      </c>
      <c r="F271" s="82"/>
      <c r="G271" s="82"/>
      <c r="H271" s="82"/>
      <c r="I271" s="266"/>
      <c r="J271" s="266"/>
      <c r="K271" s="266"/>
      <c r="L271" s="266"/>
      <c r="M271" s="266"/>
      <c r="N271" s="82"/>
      <c r="O271" s="82"/>
      <c r="P271" s="82"/>
    </row>
    <row r="272" spans="1:16" s="84" customFormat="1" ht="12.75" customHeight="1">
      <c r="A272" s="78">
        <v>263</v>
      </c>
      <c r="B272" s="79" t="s">
        <v>346</v>
      </c>
      <c r="C272" s="78">
        <v>1</v>
      </c>
      <c r="D272" s="81">
        <v>1</v>
      </c>
      <c r="E272" s="312">
        <v>6</v>
      </c>
      <c r="F272" s="82"/>
      <c r="G272" s="82"/>
      <c r="H272" s="82"/>
      <c r="I272" s="266"/>
      <c r="J272" s="266"/>
      <c r="K272" s="266"/>
      <c r="L272" s="266"/>
      <c r="M272" s="266"/>
      <c r="N272" s="82"/>
      <c r="O272" s="82"/>
      <c r="P272" s="82"/>
    </row>
    <row r="273" spans="1:16" s="84" customFormat="1" ht="12.75" customHeight="1">
      <c r="A273" s="78">
        <v>264</v>
      </c>
      <c r="B273" s="79" t="s">
        <v>347</v>
      </c>
      <c r="C273" s="78">
        <v>1</v>
      </c>
      <c r="D273" s="81">
        <v>1.0289999999999999</v>
      </c>
      <c r="E273" s="312">
        <v>2</v>
      </c>
      <c r="F273" s="82"/>
      <c r="G273" s="82"/>
      <c r="H273" s="82"/>
      <c r="I273" s="266"/>
      <c r="J273" s="266"/>
      <c r="K273" s="266"/>
      <c r="L273" s="266"/>
      <c r="M273" s="266"/>
      <c r="N273" s="82"/>
      <c r="O273" s="82"/>
      <c r="P273" s="82"/>
    </row>
    <row r="274" spans="1:16" s="84" customFormat="1" ht="12.75" customHeight="1">
      <c r="A274" s="78">
        <v>265</v>
      </c>
      <c r="B274" s="79" t="s">
        <v>348</v>
      </c>
      <c r="C274" s="78">
        <v>1</v>
      </c>
      <c r="D274" s="81">
        <v>1</v>
      </c>
      <c r="E274" s="312">
        <v>4</v>
      </c>
      <c r="F274" s="82"/>
      <c r="G274" s="82"/>
      <c r="H274" s="82"/>
      <c r="I274" s="266"/>
      <c r="J274" s="266"/>
      <c r="K274" s="266"/>
      <c r="L274" s="266"/>
      <c r="M274" s="266"/>
      <c r="N274" s="82"/>
      <c r="O274" s="82"/>
      <c r="P274" s="82"/>
    </row>
    <row r="275" spans="1:16" s="84" customFormat="1" ht="12.75" customHeight="1">
      <c r="A275" s="78">
        <v>266</v>
      </c>
      <c r="B275" s="79" t="s">
        <v>349</v>
      </c>
      <c r="C275" s="78">
        <v>1</v>
      </c>
      <c r="D275" s="81">
        <v>1.038</v>
      </c>
      <c r="E275" s="312">
        <v>1</v>
      </c>
      <c r="F275" s="82"/>
      <c r="G275" s="82"/>
      <c r="H275" s="82"/>
      <c r="I275" s="266"/>
      <c r="J275" s="266"/>
      <c r="K275" s="266"/>
      <c r="L275" s="266"/>
      <c r="M275" s="266"/>
      <c r="N275" s="82"/>
      <c r="O275" s="82"/>
      <c r="P275" s="82"/>
    </row>
    <row r="276" spans="1:16" s="84" customFormat="1" ht="12.75" customHeight="1">
      <c r="A276" s="78">
        <v>267</v>
      </c>
      <c r="B276" s="79" t="s">
        <v>350</v>
      </c>
      <c r="C276" s="78">
        <v>0</v>
      </c>
      <c r="D276" s="81">
        <v>1</v>
      </c>
      <c r="E276" s="312"/>
      <c r="F276" s="82"/>
      <c r="G276" s="82"/>
      <c r="H276" s="82"/>
      <c r="I276" s="266"/>
      <c r="J276" s="266"/>
      <c r="K276" s="266"/>
      <c r="L276" s="266"/>
      <c r="M276" s="266"/>
      <c r="N276" s="82"/>
      <c r="O276" s="82"/>
      <c r="P276" s="82"/>
    </row>
    <row r="277" spans="1:16" s="84" customFormat="1" ht="12.75" customHeight="1">
      <c r="A277" s="78">
        <v>268</v>
      </c>
      <c r="B277" s="79" t="s">
        <v>351</v>
      </c>
      <c r="C277" s="78">
        <v>0</v>
      </c>
      <c r="D277" s="81">
        <v>1</v>
      </c>
      <c r="E277" s="312"/>
      <c r="F277" s="82"/>
      <c r="G277" s="82"/>
      <c r="H277" s="82"/>
      <c r="I277" s="266"/>
      <c r="J277" s="266"/>
      <c r="K277" s="266"/>
      <c r="L277" s="266"/>
      <c r="M277" s="266"/>
      <c r="N277" s="82"/>
      <c r="O277" s="82"/>
      <c r="P277" s="82"/>
    </row>
    <row r="278" spans="1:16" s="84" customFormat="1" ht="12.75" customHeight="1">
      <c r="A278" s="78">
        <v>269</v>
      </c>
      <c r="B278" s="79" t="s">
        <v>352</v>
      </c>
      <c r="C278" s="78">
        <v>1</v>
      </c>
      <c r="D278" s="81">
        <v>1.0349999999999999</v>
      </c>
      <c r="E278" s="312">
        <v>1</v>
      </c>
      <c r="F278" s="82"/>
      <c r="G278" s="82"/>
      <c r="H278" s="82"/>
      <c r="I278" s="266"/>
      <c r="J278" s="266"/>
      <c r="K278" s="266"/>
      <c r="L278" s="266"/>
      <c r="M278" s="266"/>
      <c r="N278" s="82"/>
      <c r="O278" s="82"/>
      <c r="P278" s="82"/>
    </row>
    <row r="279" spans="1:16" s="84" customFormat="1" ht="12.75" customHeight="1">
      <c r="A279" s="78">
        <v>270</v>
      </c>
      <c r="B279" s="79" t="s">
        <v>353</v>
      </c>
      <c r="C279" s="78">
        <v>0</v>
      </c>
      <c r="D279" s="81">
        <v>1</v>
      </c>
      <c r="E279" s="312"/>
      <c r="F279" s="82"/>
      <c r="G279" s="82"/>
      <c r="H279" s="82"/>
      <c r="I279" s="266"/>
      <c r="J279" s="266"/>
      <c r="K279" s="266"/>
      <c r="L279" s="266"/>
      <c r="M279" s="266"/>
      <c r="N279" s="82"/>
      <c r="O279" s="82"/>
      <c r="P279" s="82"/>
    </row>
    <row r="280" spans="1:16" s="84" customFormat="1" ht="12.75" customHeight="1">
      <c r="A280" s="78">
        <v>271</v>
      </c>
      <c r="B280" s="79" t="s">
        <v>354</v>
      </c>
      <c r="C280" s="78">
        <v>1</v>
      </c>
      <c r="D280" s="81">
        <v>1</v>
      </c>
      <c r="E280" s="312">
        <v>2</v>
      </c>
      <c r="F280" s="82"/>
      <c r="G280" s="82"/>
      <c r="H280" s="82"/>
      <c r="I280" s="266"/>
      <c r="J280" s="266"/>
      <c r="K280" s="266"/>
      <c r="L280" s="266"/>
      <c r="M280" s="266"/>
      <c r="N280" s="82"/>
      <c r="O280" s="82"/>
      <c r="P280" s="82"/>
    </row>
    <row r="281" spans="1:16" s="84" customFormat="1" ht="12.75" customHeight="1">
      <c r="A281" s="78">
        <v>272</v>
      </c>
      <c r="B281" s="79" t="s">
        <v>355</v>
      </c>
      <c r="C281" s="78">
        <v>1</v>
      </c>
      <c r="D281" s="81">
        <v>1</v>
      </c>
      <c r="E281" s="312">
        <v>6</v>
      </c>
      <c r="F281" s="82"/>
      <c r="G281" s="82"/>
      <c r="H281" s="82"/>
      <c r="I281" s="266"/>
      <c r="J281" s="266"/>
      <c r="K281" s="266"/>
      <c r="L281" s="266"/>
      <c r="M281" s="266"/>
      <c r="N281" s="82"/>
      <c r="O281" s="82"/>
      <c r="P281" s="82"/>
    </row>
    <row r="282" spans="1:16" s="84" customFormat="1" ht="12.75" customHeight="1">
      <c r="A282" s="78">
        <v>273</v>
      </c>
      <c r="B282" s="79" t="s">
        <v>356</v>
      </c>
      <c r="C282" s="78">
        <v>1</v>
      </c>
      <c r="D282" s="81">
        <v>1</v>
      </c>
      <c r="E282" s="312">
        <v>5</v>
      </c>
      <c r="F282" s="82"/>
      <c r="G282" s="82"/>
      <c r="H282" s="82"/>
      <c r="I282" s="266"/>
      <c r="J282" s="266"/>
      <c r="K282" s="266"/>
      <c r="L282" s="266"/>
      <c r="M282" s="266"/>
      <c r="N282" s="82"/>
      <c r="O282" s="82"/>
      <c r="P282" s="82"/>
    </row>
    <row r="283" spans="1:16" s="84" customFormat="1" ht="12.75" customHeight="1">
      <c r="A283" s="78">
        <v>274</v>
      </c>
      <c r="B283" s="79" t="s">
        <v>357</v>
      </c>
      <c r="C283" s="78">
        <v>1</v>
      </c>
      <c r="D283" s="81">
        <v>1.032</v>
      </c>
      <c r="E283" s="312">
        <v>9</v>
      </c>
      <c r="F283" s="82"/>
      <c r="G283" s="82"/>
      <c r="H283" s="82"/>
      <c r="I283" s="266"/>
      <c r="J283" s="266"/>
      <c r="K283" s="266"/>
      <c r="L283" s="266"/>
      <c r="M283" s="266"/>
      <c r="N283" s="82"/>
      <c r="O283" s="82"/>
      <c r="P283" s="82"/>
    </row>
    <row r="284" spans="1:16" s="84" customFormat="1" ht="12.75" customHeight="1">
      <c r="A284" s="78">
        <v>275</v>
      </c>
      <c r="B284" s="79" t="s">
        <v>358</v>
      </c>
      <c r="C284" s="78">
        <v>1</v>
      </c>
      <c r="D284" s="81">
        <v>1</v>
      </c>
      <c r="E284" s="312">
        <v>3</v>
      </c>
      <c r="F284" s="82"/>
      <c r="G284" s="82"/>
      <c r="H284" s="82"/>
      <c r="I284" s="266"/>
      <c r="J284" s="266"/>
      <c r="K284" s="266"/>
      <c r="L284" s="266"/>
      <c r="M284" s="266"/>
      <c r="N284" s="82"/>
      <c r="O284" s="82"/>
      <c r="P284" s="82"/>
    </row>
    <row r="285" spans="1:16" s="84" customFormat="1" ht="12.75" customHeight="1">
      <c r="A285" s="78">
        <v>276</v>
      </c>
      <c r="B285" s="79" t="s">
        <v>359</v>
      </c>
      <c r="C285" s="78">
        <v>1</v>
      </c>
      <c r="D285" s="81">
        <v>1.0589999999999999</v>
      </c>
      <c r="E285" s="312">
        <v>1</v>
      </c>
      <c r="F285" s="82"/>
      <c r="G285" s="82"/>
      <c r="H285" s="82"/>
      <c r="I285" s="266"/>
      <c r="J285" s="266"/>
      <c r="K285" s="266"/>
      <c r="L285" s="266"/>
      <c r="M285" s="266"/>
      <c r="N285" s="82"/>
      <c r="O285" s="82"/>
      <c r="P285" s="82"/>
    </row>
    <row r="286" spans="1:16" s="84" customFormat="1" ht="12.75" customHeight="1">
      <c r="A286" s="78">
        <v>277</v>
      </c>
      <c r="B286" s="79" t="s">
        <v>360</v>
      </c>
      <c r="C286" s="78">
        <v>1</v>
      </c>
      <c r="D286" s="81">
        <v>1</v>
      </c>
      <c r="E286" s="312">
        <v>10</v>
      </c>
      <c r="F286" s="82"/>
      <c r="G286" s="82"/>
      <c r="H286" s="82"/>
      <c r="I286" s="266"/>
      <c r="J286" s="266"/>
      <c r="K286" s="266"/>
      <c r="L286" s="266"/>
      <c r="M286" s="266"/>
      <c r="N286" s="82"/>
      <c r="O286" s="82"/>
      <c r="P286" s="82"/>
    </row>
    <row r="287" spans="1:16" s="84" customFormat="1" ht="12.75" customHeight="1">
      <c r="A287" s="78">
        <v>278</v>
      </c>
      <c r="B287" s="79" t="s">
        <v>361</v>
      </c>
      <c r="C287" s="78">
        <v>1</v>
      </c>
      <c r="D287" s="81">
        <v>1</v>
      </c>
      <c r="E287" s="312">
        <v>6</v>
      </c>
      <c r="F287" s="82"/>
      <c r="G287" s="82"/>
      <c r="H287" s="82"/>
      <c r="I287" s="266"/>
      <c r="J287" s="266"/>
      <c r="K287" s="266"/>
      <c r="L287" s="266"/>
      <c r="M287" s="266"/>
      <c r="N287" s="82"/>
      <c r="O287" s="82"/>
      <c r="P287" s="82"/>
    </row>
    <row r="288" spans="1:16" s="84" customFormat="1" ht="12.75" customHeight="1">
      <c r="A288" s="78">
        <v>279</v>
      </c>
      <c r="B288" s="79" t="s">
        <v>362</v>
      </c>
      <c r="C288" s="78">
        <v>0</v>
      </c>
      <c r="D288" s="81">
        <v>1</v>
      </c>
      <c r="E288" s="312"/>
      <c r="F288" s="82"/>
      <c r="G288" s="82"/>
      <c r="H288" s="82"/>
      <c r="I288" s="266"/>
      <c r="J288" s="266"/>
      <c r="K288" s="266"/>
      <c r="L288" s="266"/>
      <c r="M288" s="266"/>
      <c r="N288" s="82"/>
      <c r="O288" s="82"/>
      <c r="P288" s="82"/>
    </row>
    <row r="289" spans="1:16" s="84" customFormat="1" ht="12.75" customHeight="1">
      <c r="A289" s="78">
        <v>280</v>
      </c>
      <c r="B289" s="79" t="s">
        <v>363</v>
      </c>
      <c r="C289" s="78">
        <v>0</v>
      </c>
      <c r="D289" s="81">
        <v>1</v>
      </c>
      <c r="E289" s="312"/>
      <c r="F289" s="82"/>
      <c r="G289" s="82"/>
      <c r="H289" s="82"/>
      <c r="I289" s="266"/>
      <c r="J289" s="266"/>
      <c r="K289" s="266"/>
      <c r="L289" s="266"/>
      <c r="M289" s="266"/>
      <c r="N289" s="82"/>
      <c r="O289" s="82"/>
      <c r="P289" s="82"/>
    </row>
    <row r="290" spans="1:16" s="84" customFormat="1" ht="12.75" customHeight="1">
      <c r="A290" s="78">
        <v>281</v>
      </c>
      <c r="B290" s="79" t="s">
        <v>364</v>
      </c>
      <c r="C290" s="78">
        <v>1</v>
      </c>
      <c r="D290" s="81">
        <v>1</v>
      </c>
      <c r="E290" s="312">
        <v>10</v>
      </c>
      <c r="F290" s="82"/>
      <c r="G290" s="82"/>
      <c r="H290" s="82"/>
      <c r="I290" s="266"/>
      <c r="J290" s="266"/>
      <c r="K290" s="266"/>
      <c r="L290" s="266"/>
      <c r="M290" s="266"/>
      <c r="N290" s="82"/>
      <c r="O290" s="82"/>
      <c r="P290" s="82"/>
    </row>
    <row r="291" spans="1:16" s="84" customFormat="1" ht="12.75" customHeight="1">
      <c r="A291" s="78">
        <v>282</v>
      </c>
      <c r="B291" s="79" t="s">
        <v>365</v>
      </c>
      <c r="C291" s="78">
        <v>0</v>
      </c>
      <c r="D291" s="81">
        <v>1</v>
      </c>
      <c r="E291" s="312"/>
      <c r="F291" s="82"/>
      <c r="G291" s="82"/>
      <c r="H291" s="82"/>
      <c r="I291" s="266"/>
      <c r="J291" s="266"/>
      <c r="K291" s="266"/>
      <c r="L291" s="266"/>
      <c r="M291" s="266"/>
      <c r="N291" s="82"/>
      <c r="O291" s="82"/>
      <c r="P291" s="82"/>
    </row>
    <row r="292" spans="1:16" s="84" customFormat="1" ht="12.75" customHeight="1">
      <c r="A292" s="78">
        <v>283</v>
      </c>
      <c r="B292" s="79" t="s">
        <v>366</v>
      </c>
      <c r="C292" s="78">
        <v>0</v>
      </c>
      <c r="D292" s="81">
        <v>1</v>
      </c>
      <c r="E292" s="312"/>
      <c r="F292" s="82"/>
      <c r="G292" s="82"/>
      <c r="H292" s="82"/>
      <c r="I292" s="266"/>
      <c r="J292" s="266"/>
      <c r="K292" s="266"/>
      <c r="L292" s="266"/>
      <c r="M292" s="266"/>
      <c r="N292" s="82"/>
      <c r="O292" s="82"/>
      <c r="P292" s="82"/>
    </row>
    <row r="293" spans="1:16" s="84" customFormat="1" ht="12.75" customHeight="1">
      <c r="A293" s="78">
        <v>284</v>
      </c>
      <c r="B293" s="79" t="s">
        <v>367</v>
      </c>
      <c r="C293" s="78">
        <v>1</v>
      </c>
      <c r="D293" s="81">
        <v>1.0349999999999999</v>
      </c>
      <c r="E293" s="312">
        <v>4</v>
      </c>
      <c r="F293" s="82"/>
      <c r="G293" s="82"/>
      <c r="H293" s="82"/>
      <c r="I293" s="266"/>
      <c r="J293" s="266"/>
      <c r="K293" s="266"/>
      <c r="L293" s="266"/>
      <c r="M293" s="266"/>
      <c r="N293" s="82"/>
      <c r="O293" s="82"/>
      <c r="P293" s="82"/>
    </row>
    <row r="294" spans="1:16" s="84" customFormat="1" ht="12.75" customHeight="1">
      <c r="A294" s="78">
        <v>285</v>
      </c>
      <c r="B294" s="79" t="s">
        <v>368</v>
      </c>
      <c r="C294" s="78">
        <v>1</v>
      </c>
      <c r="D294" s="81">
        <v>1.0349999999999999</v>
      </c>
      <c r="E294" s="312">
        <v>7</v>
      </c>
      <c r="F294" s="82"/>
      <c r="G294" s="82"/>
      <c r="H294" s="82"/>
      <c r="I294" s="266"/>
      <c r="J294" s="266"/>
      <c r="K294" s="266"/>
      <c r="L294" s="266"/>
      <c r="M294" s="266"/>
      <c r="N294" s="82"/>
      <c r="O294" s="82"/>
      <c r="P294" s="82"/>
    </row>
    <row r="295" spans="1:16" s="84" customFormat="1" ht="12.75" customHeight="1">
      <c r="A295" s="78">
        <v>286</v>
      </c>
      <c r="B295" s="79" t="s">
        <v>369</v>
      </c>
      <c r="C295" s="78">
        <v>0</v>
      </c>
      <c r="D295" s="81">
        <v>1.046</v>
      </c>
      <c r="E295" s="312"/>
      <c r="F295" s="82"/>
      <c r="G295" s="82"/>
      <c r="H295" s="82"/>
      <c r="I295" s="266"/>
      <c r="J295" s="266"/>
      <c r="K295" s="266"/>
      <c r="L295" s="266"/>
      <c r="M295" s="266"/>
      <c r="N295" s="82"/>
      <c r="O295" s="82"/>
      <c r="P295" s="82"/>
    </row>
    <row r="296" spans="1:16" s="84" customFormat="1" ht="12.75" customHeight="1">
      <c r="A296" s="78">
        <v>287</v>
      </c>
      <c r="B296" s="79" t="s">
        <v>370</v>
      </c>
      <c r="C296" s="78">
        <v>1</v>
      </c>
      <c r="D296" s="81">
        <v>1</v>
      </c>
      <c r="E296" s="312">
        <v>4</v>
      </c>
      <c r="F296" s="82"/>
      <c r="G296" s="82"/>
      <c r="H296" s="82"/>
      <c r="I296" s="266"/>
      <c r="J296" s="266"/>
      <c r="K296" s="266"/>
      <c r="L296" s="266"/>
      <c r="M296" s="266"/>
      <c r="N296" s="82"/>
      <c r="O296" s="82"/>
      <c r="P296" s="82"/>
    </row>
    <row r="297" spans="1:16" s="84" customFormat="1" ht="12.75" customHeight="1">
      <c r="A297" s="78">
        <v>288</v>
      </c>
      <c r="B297" s="79" t="s">
        <v>371</v>
      </c>
      <c r="C297" s="78">
        <v>1</v>
      </c>
      <c r="D297" s="81">
        <v>1.0509999999999999</v>
      </c>
      <c r="E297" s="312">
        <v>1</v>
      </c>
      <c r="F297" s="82"/>
      <c r="G297" s="82"/>
      <c r="H297" s="82"/>
      <c r="I297" s="266"/>
      <c r="J297" s="266"/>
      <c r="K297" s="266"/>
      <c r="L297" s="266"/>
      <c r="M297" s="266"/>
      <c r="N297" s="82"/>
      <c r="O297" s="82"/>
      <c r="P297" s="82"/>
    </row>
    <row r="298" spans="1:16" s="84" customFormat="1" ht="12.75" customHeight="1">
      <c r="A298" s="78">
        <v>289</v>
      </c>
      <c r="B298" s="79" t="s">
        <v>372</v>
      </c>
      <c r="C298" s="78">
        <v>1</v>
      </c>
      <c r="D298" s="81">
        <v>1</v>
      </c>
      <c r="E298" s="312">
        <v>8</v>
      </c>
      <c r="F298" s="82"/>
      <c r="G298" s="82"/>
      <c r="H298" s="82"/>
      <c r="I298" s="266"/>
      <c r="J298" s="266"/>
      <c r="K298" s="266"/>
      <c r="L298" s="266"/>
      <c r="M298" s="266"/>
      <c r="N298" s="82"/>
      <c r="O298" s="82"/>
      <c r="P298" s="82"/>
    </row>
    <row r="299" spans="1:16" s="84" customFormat="1" ht="12.75" customHeight="1">
      <c r="A299" s="78">
        <v>290</v>
      </c>
      <c r="B299" s="79" t="s">
        <v>373</v>
      </c>
      <c r="C299" s="78">
        <v>1</v>
      </c>
      <c r="D299" s="81">
        <v>1</v>
      </c>
      <c r="E299" s="312">
        <v>2</v>
      </c>
      <c r="F299" s="82"/>
      <c r="G299" s="82"/>
      <c r="H299" s="82"/>
      <c r="I299" s="266"/>
      <c r="J299" s="266"/>
      <c r="K299" s="266"/>
      <c r="L299" s="266"/>
      <c r="M299" s="266"/>
      <c r="N299" s="82"/>
      <c r="O299" s="82"/>
      <c r="P299" s="82"/>
    </row>
    <row r="300" spans="1:16" s="84" customFormat="1" ht="12.75" customHeight="1">
      <c r="A300" s="78">
        <v>291</v>
      </c>
      <c r="B300" s="79" t="s">
        <v>374</v>
      </c>
      <c r="C300" s="78">
        <v>1</v>
      </c>
      <c r="D300" s="81">
        <v>1</v>
      </c>
      <c r="E300" s="312">
        <v>4</v>
      </c>
      <c r="F300" s="82"/>
      <c r="G300" s="82"/>
      <c r="H300" s="82"/>
      <c r="I300" s="266"/>
      <c r="J300" s="266"/>
      <c r="K300" s="266"/>
      <c r="L300" s="266"/>
      <c r="M300" s="266"/>
      <c r="N300" s="82"/>
      <c r="O300" s="82"/>
      <c r="P300" s="82"/>
    </row>
    <row r="301" spans="1:16" s="84" customFormat="1" ht="12.75" customHeight="1">
      <c r="A301" s="78">
        <v>292</v>
      </c>
      <c r="B301" s="79" t="s">
        <v>375</v>
      </c>
      <c r="C301" s="78">
        <v>1</v>
      </c>
      <c r="D301" s="81">
        <v>1</v>
      </c>
      <c r="E301" s="312">
        <v>6</v>
      </c>
      <c r="F301" s="82"/>
      <c r="G301" s="82"/>
      <c r="H301" s="82"/>
      <c r="I301" s="266"/>
      <c r="J301" s="266"/>
      <c r="K301" s="266"/>
      <c r="L301" s="266"/>
      <c r="M301" s="266"/>
      <c r="N301" s="82"/>
      <c r="O301" s="82"/>
      <c r="P301" s="82"/>
    </row>
    <row r="302" spans="1:16" s="84" customFormat="1" ht="12.75" customHeight="1">
      <c r="A302" s="78">
        <v>293</v>
      </c>
      <c r="B302" s="79" t="s">
        <v>376</v>
      </c>
      <c r="C302" s="78">
        <v>1</v>
      </c>
      <c r="D302" s="81">
        <v>1</v>
      </c>
      <c r="E302" s="312">
        <v>9</v>
      </c>
      <c r="F302" s="82"/>
      <c r="G302" s="82"/>
      <c r="H302" s="82"/>
      <c r="I302" s="266"/>
      <c r="J302" s="266"/>
      <c r="K302" s="266"/>
      <c r="L302" s="266"/>
      <c r="M302" s="266"/>
      <c r="N302" s="82"/>
      <c r="O302" s="82"/>
      <c r="P302" s="82"/>
    </row>
    <row r="303" spans="1:16" s="84" customFormat="1" ht="12.75" customHeight="1">
      <c r="A303" s="78">
        <v>294</v>
      </c>
      <c r="B303" s="79" t="s">
        <v>377</v>
      </c>
      <c r="C303" s="78">
        <v>0</v>
      </c>
      <c r="D303" s="81">
        <v>1</v>
      </c>
      <c r="E303" s="312"/>
      <c r="F303" s="82"/>
      <c r="G303" s="82"/>
      <c r="H303" s="82"/>
      <c r="I303" s="266"/>
      <c r="J303" s="266"/>
      <c r="K303" s="266"/>
      <c r="L303" s="266"/>
      <c r="M303" s="266"/>
      <c r="N303" s="82"/>
      <c r="O303" s="82"/>
      <c r="P303" s="82"/>
    </row>
    <row r="304" spans="1:16" s="84" customFormat="1" ht="12.75" customHeight="1">
      <c r="A304" s="78">
        <v>295</v>
      </c>
      <c r="B304" s="79" t="s">
        <v>378</v>
      </c>
      <c r="C304" s="78">
        <v>1</v>
      </c>
      <c r="D304" s="81">
        <v>1.0109999999999999</v>
      </c>
      <c r="E304" s="312">
        <v>3</v>
      </c>
      <c r="F304" s="82"/>
      <c r="G304" s="82"/>
      <c r="H304" s="82"/>
      <c r="I304" s="266"/>
      <c r="J304" s="266"/>
      <c r="K304" s="266"/>
      <c r="L304" s="266"/>
      <c r="M304" s="266"/>
      <c r="N304" s="82"/>
      <c r="O304" s="82"/>
      <c r="P304" s="82"/>
    </row>
    <row r="305" spans="1:16" s="84" customFormat="1" ht="12.75" customHeight="1">
      <c r="A305" s="78">
        <v>296</v>
      </c>
      <c r="B305" s="79" t="s">
        <v>379</v>
      </c>
      <c r="C305" s="78">
        <v>1</v>
      </c>
      <c r="D305" s="81">
        <v>1</v>
      </c>
      <c r="E305" s="312">
        <v>7</v>
      </c>
      <c r="F305" s="82"/>
      <c r="G305" s="82"/>
      <c r="H305" s="82"/>
      <c r="I305" s="266"/>
      <c r="J305" s="266"/>
      <c r="K305" s="266"/>
      <c r="L305" s="266"/>
      <c r="M305" s="266"/>
      <c r="N305" s="82"/>
      <c r="O305" s="82"/>
      <c r="P305" s="82"/>
    </row>
    <row r="306" spans="1:16" s="84" customFormat="1" ht="12.75" customHeight="1">
      <c r="A306" s="78">
        <v>297</v>
      </c>
      <c r="B306" s="79" t="s">
        <v>380</v>
      </c>
      <c r="C306" s="78">
        <v>0</v>
      </c>
      <c r="D306" s="81">
        <v>1</v>
      </c>
      <c r="E306" s="312"/>
      <c r="F306" s="82"/>
      <c r="G306" s="82"/>
      <c r="H306" s="82"/>
      <c r="I306" s="266"/>
      <c r="J306" s="266"/>
      <c r="K306" s="266"/>
      <c r="L306" s="266"/>
      <c r="M306" s="266"/>
      <c r="N306" s="82"/>
      <c r="O306" s="82"/>
      <c r="P306" s="82"/>
    </row>
    <row r="307" spans="1:16" s="84" customFormat="1" ht="12.75" customHeight="1">
      <c r="A307" s="78">
        <v>298</v>
      </c>
      <c r="B307" s="79" t="s">
        <v>381</v>
      </c>
      <c r="C307" s="78">
        <v>1</v>
      </c>
      <c r="D307" s="81">
        <v>1.036</v>
      </c>
      <c r="E307" s="312">
        <v>1</v>
      </c>
      <c r="F307" s="82"/>
      <c r="G307" s="82"/>
      <c r="H307" s="82"/>
      <c r="I307" s="266"/>
      <c r="J307" s="266"/>
      <c r="K307" s="266"/>
      <c r="L307" s="266"/>
      <c r="M307" s="266"/>
      <c r="N307" s="82"/>
      <c r="O307" s="82"/>
      <c r="P307" s="82"/>
    </row>
    <row r="308" spans="1:16" s="84" customFormat="1" ht="12.75" customHeight="1">
      <c r="A308" s="78">
        <v>299</v>
      </c>
      <c r="B308" s="79" t="s">
        <v>382</v>
      </c>
      <c r="C308" s="78">
        <v>0</v>
      </c>
      <c r="D308" s="81">
        <v>1</v>
      </c>
      <c r="E308" s="312"/>
      <c r="F308" s="82"/>
      <c r="G308" s="82"/>
      <c r="H308" s="82"/>
      <c r="I308" s="266"/>
      <c r="J308" s="266"/>
      <c r="K308" s="266"/>
      <c r="L308" s="266"/>
      <c r="M308" s="266"/>
      <c r="N308" s="82"/>
      <c r="O308" s="82"/>
      <c r="P308" s="82"/>
    </row>
    <row r="309" spans="1:16" s="84" customFormat="1" ht="12.75" customHeight="1">
      <c r="A309" s="78">
        <v>300</v>
      </c>
      <c r="B309" s="79" t="s">
        <v>383</v>
      </c>
      <c r="C309" s="78">
        <v>1</v>
      </c>
      <c r="D309" s="81">
        <v>1</v>
      </c>
      <c r="E309" s="312">
        <v>5</v>
      </c>
      <c r="F309" s="82"/>
      <c r="G309" s="82"/>
      <c r="H309" s="82"/>
      <c r="I309" s="266"/>
      <c r="J309" s="266"/>
      <c r="K309" s="266"/>
      <c r="L309" s="266"/>
      <c r="M309" s="266"/>
      <c r="N309" s="82"/>
      <c r="O309" s="82"/>
      <c r="P309" s="82"/>
    </row>
    <row r="310" spans="1:16" s="84" customFormat="1" ht="12.75" customHeight="1">
      <c r="A310" s="78">
        <v>301</v>
      </c>
      <c r="B310" s="79" t="s">
        <v>384</v>
      </c>
      <c r="C310" s="78">
        <v>1</v>
      </c>
      <c r="D310" s="81">
        <v>1</v>
      </c>
      <c r="E310" s="312">
        <v>3</v>
      </c>
      <c r="F310" s="82"/>
      <c r="G310" s="82"/>
      <c r="H310" s="82"/>
      <c r="I310" s="266"/>
      <c r="J310" s="266"/>
      <c r="K310" s="266"/>
      <c r="L310" s="266"/>
      <c r="M310" s="266"/>
      <c r="N310" s="82"/>
      <c r="O310" s="82"/>
      <c r="P310" s="82"/>
    </row>
    <row r="311" spans="1:16" s="84" customFormat="1" ht="12.75" customHeight="1">
      <c r="A311" s="78">
        <v>302</v>
      </c>
      <c r="B311" s="79" t="s">
        <v>385</v>
      </c>
      <c r="C311" s="78">
        <v>0</v>
      </c>
      <c r="D311" s="81">
        <v>1</v>
      </c>
      <c r="E311" s="312"/>
      <c r="F311" s="82"/>
      <c r="G311" s="82"/>
      <c r="H311" s="82"/>
      <c r="I311" s="266"/>
      <c r="J311" s="266"/>
      <c r="K311" s="266"/>
      <c r="L311" s="266"/>
      <c r="M311" s="266"/>
      <c r="N311" s="82"/>
      <c r="O311" s="82"/>
      <c r="P311" s="82"/>
    </row>
    <row r="312" spans="1:16" s="84" customFormat="1" ht="12.75" customHeight="1">
      <c r="A312" s="78">
        <v>303</v>
      </c>
      <c r="B312" s="79" t="s">
        <v>386</v>
      </c>
      <c r="C312" s="78">
        <v>0</v>
      </c>
      <c r="D312" s="81">
        <v>1</v>
      </c>
      <c r="E312" s="312"/>
      <c r="F312" s="82"/>
      <c r="G312" s="82"/>
      <c r="H312" s="82"/>
      <c r="I312" s="266"/>
      <c r="J312" s="266"/>
      <c r="K312" s="266"/>
      <c r="L312" s="266"/>
      <c r="M312" s="266"/>
      <c r="N312" s="82"/>
      <c r="O312" s="82"/>
      <c r="P312" s="82"/>
    </row>
    <row r="313" spans="1:16" s="84" customFormat="1" ht="12.75" customHeight="1">
      <c r="A313" s="78">
        <v>304</v>
      </c>
      <c r="B313" s="79" t="s">
        <v>387</v>
      </c>
      <c r="C313" s="78">
        <v>1</v>
      </c>
      <c r="D313" s="81">
        <v>1</v>
      </c>
      <c r="E313" s="312">
        <v>5</v>
      </c>
      <c r="F313" s="82"/>
      <c r="G313" s="82"/>
      <c r="H313" s="82"/>
      <c r="I313" s="266"/>
      <c r="J313" s="266"/>
      <c r="K313" s="266"/>
      <c r="L313" s="266"/>
      <c r="M313" s="266"/>
      <c r="N313" s="82"/>
      <c r="O313" s="82"/>
      <c r="P313" s="82"/>
    </row>
    <row r="314" spans="1:16" s="84" customFormat="1" ht="12.75" customHeight="1">
      <c r="A314" s="78">
        <v>305</v>
      </c>
      <c r="B314" s="79" t="s">
        <v>388</v>
      </c>
      <c r="C314" s="78">
        <v>1</v>
      </c>
      <c r="D314" s="81">
        <v>1.0549999999999999</v>
      </c>
      <c r="E314" s="312">
        <v>3</v>
      </c>
      <c r="F314" s="82"/>
      <c r="G314" s="82"/>
      <c r="H314" s="82"/>
      <c r="I314" s="266"/>
      <c r="J314" s="266"/>
      <c r="K314" s="266"/>
      <c r="L314" s="266"/>
      <c r="M314" s="266"/>
      <c r="N314" s="82"/>
      <c r="O314" s="82"/>
      <c r="P314" s="82"/>
    </row>
    <row r="315" spans="1:16" s="84" customFormat="1" ht="12.75" customHeight="1">
      <c r="A315" s="78">
        <v>306</v>
      </c>
      <c r="B315" s="79" t="s">
        <v>389</v>
      </c>
      <c r="C315" s="78">
        <v>1</v>
      </c>
      <c r="D315" s="81">
        <v>1</v>
      </c>
      <c r="E315" s="312">
        <v>8</v>
      </c>
      <c r="F315" s="82"/>
      <c r="G315" s="82"/>
      <c r="H315" s="82"/>
      <c r="I315" s="266"/>
      <c r="J315" s="266"/>
      <c r="K315" s="266"/>
      <c r="L315" s="266"/>
      <c r="M315" s="266"/>
      <c r="N315" s="82"/>
      <c r="O315" s="82"/>
      <c r="P315" s="82"/>
    </row>
    <row r="316" spans="1:16" s="84" customFormat="1" ht="12.75" customHeight="1">
      <c r="A316" s="78">
        <v>307</v>
      </c>
      <c r="B316" s="79" t="s">
        <v>390</v>
      </c>
      <c r="C316" s="78">
        <v>1</v>
      </c>
      <c r="D316" s="81">
        <v>1.0389999999999999</v>
      </c>
      <c r="E316" s="312">
        <v>2</v>
      </c>
      <c r="F316" s="82"/>
      <c r="G316" s="82"/>
      <c r="H316" s="82"/>
      <c r="I316" s="266"/>
      <c r="J316" s="266"/>
      <c r="K316" s="266"/>
      <c r="L316" s="266"/>
      <c r="M316" s="266"/>
      <c r="N316" s="82"/>
      <c r="O316" s="82"/>
      <c r="P316" s="82"/>
    </row>
    <row r="317" spans="1:16" s="84" customFormat="1" ht="12.75" customHeight="1">
      <c r="A317" s="78">
        <v>308</v>
      </c>
      <c r="B317" s="79" t="s">
        <v>391</v>
      </c>
      <c r="C317" s="78">
        <v>1</v>
      </c>
      <c r="D317" s="81">
        <v>1.0860000000000001</v>
      </c>
      <c r="E317" s="312">
        <v>7</v>
      </c>
      <c r="F317" s="82"/>
      <c r="G317" s="82"/>
      <c r="H317" s="82"/>
      <c r="I317" s="266"/>
      <c r="J317" s="266"/>
      <c r="K317" s="266"/>
      <c r="L317" s="266"/>
      <c r="M317" s="266"/>
      <c r="N317" s="82"/>
      <c r="O317" s="82"/>
      <c r="P317" s="82"/>
    </row>
    <row r="318" spans="1:16" s="84" customFormat="1" ht="12.75" customHeight="1">
      <c r="A318" s="78">
        <v>309</v>
      </c>
      <c r="B318" s="79" t="s">
        <v>392</v>
      </c>
      <c r="C318" s="78">
        <v>1</v>
      </c>
      <c r="D318" s="81">
        <v>1</v>
      </c>
      <c r="E318" s="312">
        <v>9</v>
      </c>
      <c r="F318" s="82"/>
      <c r="G318" s="82"/>
      <c r="H318" s="82"/>
      <c r="I318" s="266"/>
      <c r="J318" s="266"/>
      <c r="K318" s="266"/>
      <c r="L318" s="266"/>
      <c r="M318" s="266"/>
      <c r="N318" s="82"/>
      <c r="O318" s="82"/>
      <c r="P318" s="82"/>
    </row>
    <row r="319" spans="1:16" s="84" customFormat="1" ht="12.75" customHeight="1">
      <c r="A319" s="78">
        <v>310</v>
      </c>
      <c r="B319" s="79" t="s">
        <v>393</v>
      </c>
      <c r="C319" s="78">
        <v>1</v>
      </c>
      <c r="D319" s="81">
        <v>1</v>
      </c>
      <c r="E319" s="312">
        <v>10</v>
      </c>
      <c r="F319" s="82"/>
      <c r="G319" s="82"/>
      <c r="H319" s="82"/>
      <c r="I319" s="266"/>
      <c r="J319" s="266"/>
      <c r="K319" s="266"/>
      <c r="L319" s="266"/>
      <c r="M319" s="266"/>
      <c r="N319" s="82"/>
      <c r="O319" s="82"/>
      <c r="P319" s="82"/>
    </row>
    <row r="320" spans="1:16" s="84" customFormat="1" ht="12.75" customHeight="1">
      <c r="A320" s="78">
        <v>311</v>
      </c>
      <c r="B320" s="79" t="s">
        <v>394</v>
      </c>
      <c r="C320" s="78">
        <v>0</v>
      </c>
      <c r="D320" s="81">
        <v>1</v>
      </c>
      <c r="E320" s="312"/>
      <c r="F320" s="82"/>
      <c r="G320" s="82"/>
      <c r="H320" s="82"/>
      <c r="I320" s="266"/>
      <c r="J320" s="266"/>
      <c r="K320" s="266"/>
      <c r="L320" s="266"/>
      <c r="M320" s="266"/>
      <c r="N320" s="82"/>
      <c r="O320" s="82"/>
      <c r="P320" s="82"/>
    </row>
    <row r="321" spans="1:16" s="84" customFormat="1" ht="12.75" customHeight="1">
      <c r="A321" s="78">
        <v>312</v>
      </c>
      <c r="B321" s="79" t="s">
        <v>395</v>
      </c>
      <c r="C321" s="78">
        <v>0</v>
      </c>
      <c r="D321" s="81">
        <v>1</v>
      </c>
      <c r="E321" s="312"/>
      <c r="F321" s="82"/>
      <c r="G321" s="82"/>
      <c r="H321" s="82"/>
      <c r="I321" s="266"/>
      <c r="J321" s="266"/>
      <c r="K321" s="266"/>
      <c r="L321" s="266"/>
      <c r="M321" s="266"/>
      <c r="N321" s="82"/>
      <c r="O321" s="82"/>
      <c r="P321" s="82"/>
    </row>
    <row r="322" spans="1:16" s="84" customFormat="1" ht="12.75" customHeight="1">
      <c r="A322" s="78">
        <v>313</v>
      </c>
      <c r="B322" s="79" t="s">
        <v>396</v>
      </c>
      <c r="C322" s="78">
        <v>0</v>
      </c>
      <c r="D322" s="81">
        <v>1</v>
      </c>
      <c r="E322" s="312"/>
      <c r="F322" s="82"/>
      <c r="G322" s="82"/>
      <c r="H322" s="82"/>
      <c r="I322" s="266"/>
      <c r="J322" s="266"/>
      <c r="K322" s="266"/>
      <c r="L322" s="266"/>
      <c r="M322" s="266"/>
      <c r="N322" s="82"/>
      <c r="O322" s="82"/>
      <c r="P322" s="82"/>
    </row>
    <row r="323" spans="1:16" s="84" customFormat="1" ht="12.75" customHeight="1">
      <c r="A323" s="78">
        <v>314</v>
      </c>
      <c r="B323" s="79" t="s">
        <v>397</v>
      </c>
      <c r="C323" s="78">
        <v>1</v>
      </c>
      <c r="D323" s="81">
        <v>1.0609999999999999</v>
      </c>
      <c r="E323" s="312">
        <v>6</v>
      </c>
      <c r="F323" s="82"/>
      <c r="G323" s="82"/>
      <c r="H323" s="82"/>
      <c r="I323" s="266"/>
      <c r="J323" s="266"/>
      <c r="K323" s="266"/>
      <c r="L323" s="266"/>
      <c r="M323" s="266"/>
      <c r="N323" s="82"/>
      <c r="O323" s="82"/>
      <c r="P323" s="82"/>
    </row>
    <row r="324" spans="1:16" s="84" customFormat="1" ht="12.75" customHeight="1">
      <c r="A324" s="78">
        <v>315</v>
      </c>
      <c r="B324" s="79" t="s">
        <v>398</v>
      </c>
      <c r="C324" s="78">
        <v>1</v>
      </c>
      <c r="D324" s="81">
        <v>1.032</v>
      </c>
      <c r="E324" s="312">
        <v>1</v>
      </c>
      <c r="F324" s="82"/>
      <c r="G324" s="82"/>
      <c r="H324" s="82"/>
      <c r="I324" s="266"/>
      <c r="J324" s="266"/>
      <c r="K324" s="266"/>
      <c r="L324" s="266"/>
      <c r="M324" s="266"/>
      <c r="N324" s="82"/>
      <c r="O324" s="82"/>
      <c r="P324" s="82"/>
    </row>
    <row r="325" spans="1:16" s="84" customFormat="1" ht="12.75" customHeight="1">
      <c r="A325" s="78">
        <v>316</v>
      </c>
      <c r="B325" s="79" t="s">
        <v>399</v>
      </c>
      <c r="C325" s="78">
        <v>1</v>
      </c>
      <c r="D325" s="81">
        <v>1</v>
      </c>
      <c r="E325" s="312">
        <v>10</v>
      </c>
      <c r="F325" s="82"/>
      <c r="G325" s="82"/>
      <c r="H325" s="82"/>
      <c r="I325" s="266"/>
      <c r="J325" s="266"/>
      <c r="K325" s="266"/>
      <c r="L325" s="266"/>
      <c r="M325" s="266"/>
      <c r="N325" s="82"/>
      <c r="O325" s="82"/>
      <c r="P325" s="82"/>
    </row>
    <row r="326" spans="1:16" s="84" customFormat="1" ht="12.75" customHeight="1">
      <c r="A326" s="78">
        <v>317</v>
      </c>
      <c r="B326" s="79" t="s">
        <v>400</v>
      </c>
      <c r="C326" s="78">
        <v>1</v>
      </c>
      <c r="D326" s="81">
        <v>1.07</v>
      </c>
      <c r="E326" s="312">
        <v>1</v>
      </c>
      <c r="F326" s="82"/>
      <c r="G326" s="82"/>
      <c r="H326" s="82"/>
      <c r="I326" s="266"/>
      <c r="J326" s="266"/>
      <c r="K326" s="266"/>
      <c r="L326" s="266"/>
      <c r="M326" s="266"/>
      <c r="N326" s="82"/>
      <c r="O326" s="82"/>
      <c r="P326" s="82"/>
    </row>
    <row r="327" spans="1:16" s="84" customFormat="1" ht="12.75" customHeight="1">
      <c r="A327" s="78">
        <v>318</v>
      </c>
      <c r="B327" s="79" t="s">
        <v>401</v>
      </c>
      <c r="C327" s="78">
        <v>1</v>
      </c>
      <c r="D327" s="81">
        <v>1</v>
      </c>
      <c r="E327" s="312">
        <v>8</v>
      </c>
      <c r="F327" s="82"/>
      <c r="G327" s="82"/>
      <c r="H327" s="82"/>
      <c r="I327" s="266"/>
      <c r="J327" s="266"/>
      <c r="K327" s="266"/>
      <c r="L327" s="266"/>
      <c r="M327" s="266"/>
      <c r="N327" s="82"/>
      <c r="O327" s="82"/>
      <c r="P327" s="82"/>
    </row>
    <row r="328" spans="1:16" s="84" customFormat="1" ht="12.75" customHeight="1">
      <c r="A328" s="78">
        <v>319</v>
      </c>
      <c r="B328" s="79" t="s">
        <v>402</v>
      </c>
      <c r="C328" s="78">
        <v>0</v>
      </c>
      <c r="D328" s="81">
        <v>1</v>
      </c>
      <c r="E328" s="312"/>
      <c r="F328" s="82"/>
      <c r="G328" s="82"/>
      <c r="H328" s="82"/>
      <c r="I328" s="266"/>
      <c r="J328" s="266"/>
      <c r="K328" s="266"/>
      <c r="L328" s="266"/>
      <c r="M328" s="266"/>
      <c r="N328" s="82"/>
      <c r="O328" s="82"/>
      <c r="P328" s="82"/>
    </row>
    <row r="329" spans="1:16" s="84" customFormat="1" ht="12.75" customHeight="1">
      <c r="A329" s="78">
        <v>320</v>
      </c>
      <c r="B329" s="79" t="s">
        <v>403</v>
      </c>
      <c r="C329" s="78">
        <v>0</v>
      </c>
      <c r="D329" s="81">
        <v>1.032</v>
      </c>
      <c r="E329" s="312"/>
      <c r="F329" s="82"/>
      <c r="G329" s="82"/>
      <c r="H329" s="82"/>
      <c r="I329" s="266"/>
      <c r="J329" s="266"/>
      <c r="K329" s="266"/>
      <c r="L329" s="266"/>
      <c r="M329" s="266"/>
      <c r="N329" s="82"/>
      <c r="O329" s="82"/>
      <c r="P329" s="82"/>
    </row>
    <row r="330" spans="1:16" s="84" customFormat="1" ht="12.75" customHeight="1">
      <c r="A330" s="78">
        <v>321</v>
      </c>
      <c r="B330" s="79" t="s">
        <v>404</v>
      </c>
      <c r="C330" s="78">
        <v>1</v>
      </c>
      <c r="D330" s="81">
        <v>1</v>
      </c>
      <c r="E330" s="312">
        <v>2</v>
      </c>
      <c r="F330" s="82"/>
      <c r="G330" s="82"/>
      <c r="H330" s="82"/>
      <c r="I330" s="266"/>
      <c r="J330" s="266"/>
      <c r="K330" s="266"/>
      <c r="L330" s="266"/>
      <c r="M330" s="266"/>
      <c r="N330" s="82"/>
      <c r="O330" s="82"/>
      <c r="P330" s="82"/>
    </row>
    <row r="331" spans="1:16" s="84" customFormat="1" ht="12.75" customHeight="1">
      <c r="A331" s="78">
        <v>322</v>
      </c>
      <c r="B331" s="79" t="s">
        <v>405</v>
      </c>
      <c r="C331" s="78">
        <v>1</v>
      </c>
      <c r="D331" s="81">
        <v>1</v>
      </c>
      <c r="E331" s="312">
        <v>5</v>
      </c>
      <c r="F331" s="82"/>
      <c r="G331" s="82"/>
      <c r="H331" s="82"/>
      <c r="I331" s="266"/>
      <c r="J331" s="266"/>
      <c r="K331" s="266"/>
      <c r="L331" s="266"/>
      <c r="M331" s="266"/>
      <c r="N331" s="82"/>
      <c r="O331" s="82"/>
      <c r="P331" s="82"/>
    </row>
    <row r="332" spans="1:16" s="84" customFormat="1" ht="12.75" customHeight="1">
      <c r="A332" s="78">
        <v>323</v>
      </c>
      <c r="B332" s="79" t="s">
        <v>406</v>
      </c>
      <c r="C332" s="78">
        <v>1</v>
      </c>
      <c r="D332" s="81">
        <v>1</v>
      </c>
      <c r="E332" s="312">
        <v>6</v>
      </c>
      <c r="F332" s="82"/>
      <c r="G332" s="82"/>
      <c r="H332" s="82"/>
      <c r="I332" s="266"/>
      <c r="J332" s="266"/>
      <c r="K332" s="266"/>
      <c r="L332" s="266"/>
      <c r="M332" s="266"/>
      <c r="N332" s="82"/>
      <c r="O332" s="82"/>
      <c r="P332" s="82"/>
    </row>
    <row r="333" spans="1:16" s="84" customFormat="1" ht="12.75" customHeight="1">
      <c r="A333" s="78">
        <v>324</v>
      </c>
      <c r="B333" s="79" t="s">
        <v>407</v>
      </c>
      <c r="C333" s="78">
        <v>0</v>
      </c>
      <c r="D333" s="81">
        <v>1</v>
      </c>
      <c r="E333" s="312"/>
      <c r="F333" s="82"/>
      <c r="G333" s="82"/>
      <c r="H333" s="82"/>
      <c r="I333" s="266"/>
      <c r="J333" s="266"/>
      <c r="K333" s="266"/>
      <c r="L333" s="266"/>
      <c r="M333" s="266"/>
      <c r="N333" s="82"/>
      <c r="O333" s="82"/>
      <c r="P333" s="82"/>
    </row>
    <row r="334" spans="1:16" s="84" customFormat="1" ht="12.75" customHeight="1">
      <c r="A334" s="78">
        <v>325</v>
      </c>
      <c r="B334" s="79" t="s">
        <v>408</v>
      </c>
      <c r="C334" s="78">
        <v>1</v>
      </c>
      <c r="D334" s="81">
        <v>1</v>
      </c>
      <c r="E334" s="312">
        <v>9</v>
      </c>
      <c r="F334" s="82"/>
      <c r="G334" s="82"/>
      <c r="H334" s="82"/>
      <c r="I334" s="266"/>
      <c r="J334" s="266"/>
      <c r="K334" s="266"/>
      <c r="L334" s="266"/>
      <c r="M334" s="266"/>
      <c r="N334" s="82"/>
      <c r="O334" s="82"/>
      <c r="P334" s="82"/>
    </row>
    <row r="335" spans="1:16" s="84" customFormat="1" ht="12.75" customHeight="1">
      <c r="A335" s="78">
        <v>326</v>
      </c>
      <c r="B335" s="79" t="s">
        <v>409</v>
      </c>
      <c r="C335" s="78">
        <v>1</v>
      </c>
      <c r="D335" s="81">
        <v>1.0149999999999999</v>
      </c>
      <c r="E335" s="312">
        <v>1</v>
      </c>
      <c r="F335" s="82"/>
      <c r="G335" s="82"/>
      <c r="H335" s="82"/>
      <c r="I335" s="266"/>
      <c r="J335" s="266"/>
      <c r="K335" s="266"/>
      <c r="L335" s="266"/>
      <c r="M335" s="266"/>
      <c r="N335" s="82"/>
      <c r="O335" s="82"/>
      <c r="P335" s="82"/>
    </row>
    <row r="336" spans="1:16" s="84" customFormat="1" ht="12.75" customHeight="1">
      <c r="A336" s="78">
        <v>327</v>
      </c>
      <c r="B336" s="79" t="s">
        <v>410</v>
      </c>
      <c r="C336" s="78">
        <v>1</v>
      </c>
      <c r="D336" s="81">
        <v>1</v>
      </c>
      <c r="E336" s="312">
        <v>2</v>
      </c>
      <c r="F336" s="82"/>
      <c r="G336" s="82"/>
      <c r="H336" s="82"/>
      <c r="I336" s="266"/>
      <c r="J336" s="266"/>
      <c r="K336" s="266"/>
      <c r="L336" s="266"/>
      <c r="M336" s="266"/>
      <c r="N336" s="82"/>
      <c r="O336" s="82"/>
      <c r="P336" s="82"/>
    </row>
    <row r="337" spans="1:16" s="84" customFormat="1" ht="12.75" customHeight="1">
      <c r="A337" s="78">
        <v>328</v>
      </c>
      <c r="B337" s="79" t="s">
        <v>411</v>
      </c>
      <c r="C337" s="78">
        <v>0</v>
      </c>
      <c r="D337" s="81">
        <v>1</v>
      </c>
      <c r="E337" s="312"/>
      <c r="F337" s="82"/>
      <c r="G337" s="82"/>
      <c r="H337" s="82"/>
      <c r="I337" s="266"/>
      <c r="J337" s="266"/>
      <c r="K337" s="266"/>
      <c r="L337" s="266"/>
      <c r="M337" s="266"/>
      <c r="N337" s="82"/>
      <c r="O337" s="82"/>
      <c r="P337" s="82"/>
    </row>
    <row r="338" spans="1:16" s="84" customFormat="1" ht="12.75" customHeight="1">
      <c r="A338" s="78">
        <v>329</v>
      </c>
      <c r="B338" s="79" t="s">
        <v>412</v>
      </c>
      <c r="C338" s="78">
        <v>0</v>
      </c>
      <c r="D338" s="81">
        <v>1</v>
      </c>
      <c r="E338" s="312"/>
      <c r="F338" s="82"/>
      <c r="G338" s="82"/>
      <c r="H338" s="82"/>
      <c r="I338" s="266"/>
      <c r="J338" s="266"/>
      <c r="K338" s="266"/>
      <c r="L338" s="266"/>
      <c r="M338" s="266"/>
      <c r="N338" s="82"/>
      <c r="O338" s="82"/>
      <c r="P338" s="82"/>
    </row>
    <row r="339" spans="1:16" s="84" customFormat="1" ht="12.75" customHeight="1">
      <c r="A339" s="78">
        <v>330</v>
      </c>
      <c r="B339" s="79" t="s">
        <v>413</v>
      </c>
      <c r="C339" s="78">
        <v>1</v>
      </c>
      <c r="D339" s="81">
        <v>1.0569999999999999</v>
      </c>
      <c r="E339" s="312">
        <v>1</v>
      </c>
      <c r="F339" s="82"/>
      <c r="G339" s="82"/>
      <c r="H339" s="82"/>
      <c r="I339" s="266"/>
      <c r="J339" s="266"/>
      <c r="K339" s="266"/>
      <c r="L339" s="266"/>
      <c r="M339" s="266"/>
      <c r="N339" s="82"/>
      <c r="O339" s="82"/>
      <c r="P339" s="82"/>
    </row>
    <row r="340" spans="1:16" s="84" customFormat="1" ht="12.75" customHeight="1">
      <c r="A340" s="78">
        <v>331</v>
      </c>
      <c r="B340" s="79" t="s">
        <v>414</v>
      </c>
      <c r="C340" s="78">
        <v>1</v>
      </c>
      <c r="D340" s="81">
        <v>1</v>
      </c>
      <c r="E340" s="312">
        <v>6</v>
      </c>
      <c r="F340" s="82"/>
      <c r="G340" s="82"/>
      <c r="H340" s="82"/>
      <c r="I340" s="266"/>
      <c r="J340" s="266"/>
      <c r="K340" s="266"/>
      <c r="L340" s="266"/>
      <c r="M340" s="266"/>
      <c r="N340" s="82"/>
      <c r="O340" s="82"/>
      <c r="P340" s="82"/>
    </row>
    <row r="341" spans="1:16" s="84" customFormat="1" ht="12.75" customHeight="1">
      <c r="A341" s="78">
        <v>332</v>
      </c>
      <c r="B341" s="79" t="s">
        <v>415</v>
      </c>
      <c r="C341" s="78">
        <v>1</v>
      </c>
      <c r="D341" s="81">
        <v>1</v>
      </c>
      <c r="E341" s="312">
        <v>10</v>
      </c>
      <c r="F341" s="82"/>
      <c r="G341" s="82"/>
      <c r="H341" s="82"/>
      <c r="I341" s="266"/>
      <c r="J341" s="266"/>
      <c r="K341" s="266"/>
      <c r="L341" s="266"/>
      <c r="M341" s="266"/>
      <c r="N341" s="82"/>
      <c r="O341" s="82"/>
      <c r="P341" s="82"/>
    </row>
    <row r="342" spans="1:16" s="84" customFormat="1" ht="12.75" customHeight="1">
      <c r="A342" s="78">
        <v>333</v>
      </c>
      <c r="B342" s="79" t="s">
        <v>416</v>
      </c>
      <c r="C342" s="78">
        <v>0</v>
      </c>
      <c r="D342" s="81">
        <v>1</v>
      </c>
      <c r="E342" s="312"/>
      <c r="F342" s="82"/>
      <c r="G342" s="82"/>
      <c r="H342" s="82"/>
      <c r="I342" s="266"/>
      <c r="J342" s="266"/>
      <c r="K342" s="266"/>
      <c r="L342" s="266"/>
      <c r="M342" s="266"/>
      <c r="N342" s="82"/>
      <c r="O342" s="82"/>
      <c r="P342" s="82"/>
    </row>
    <row r="343" spans="1:16" s="84" customFormat="1" ht="12.75" customHeight="1">
      <c r="A343" s="78">
        <v>334</v>
      </c>
      <c r="B343" s="79" t="s">
        <v>417</v>
      </c>
      <c r="C343" s="78">
        <v>0</v>
      </c>
      <c r="D343" s="81">
        <v>1</v>
      </c>
      <c r="E343" s="312"/>
      <c r="F343" s="82"/>
      <c r="G343" s="82"/>
      <c r="H343" s="82"/>
      <c r="I343" s="266"/>
      <c r="J343" s="266"/>
      <c r="K343" s="266"/>
      <c r="L343" s="266"/>
      <c r="M343" s="266"/>
      <c r="N343" s="82"/>
      <c r="O343" s="82"/>
      <c r="P343" s="82"/>
    </row>
    <row r="344" spans="1:16" s="84" customFormat="1" ht="12.75" customHeight="1">
      <c r="A344" s="78">
        <v>335</v>
      </c>
      <c r="B344" s="79" t="s">
        <v>418</v>
      </c>
      <c r="C344" s="78">
        <v>1</v>
      </c>
      <c r="D344" s="81">
        <v>1.0640000000000001</v>
      </c>
      <c r="E344" s="312">
        <v>1</v>
      </c>
      <c r="F344" s="82"/>
      <c r="G344" s="82"/>
      <c r="H344" s="82"/>
      <c r="I344" s="266"/>
      <c r="J344" s="266"/>
      <c r="K344" s="266"/>
      <c r="L344" s="266"/>
      <c r="M344" s="266"/>
      <c r="N344" s="82"/>
      <c r="O344" s="82"/>
      <c r="P344" s="82"/>
    </row>
    <row r="345" spans="1:16" s="84" customFormat="1" ht="12.75" customHeight="1">
      <c r="A345" s="78">
        <v>336</v>
      </c>
      <c r="B345" s="79" t="s">
        <v>419</v>
      </c>
      <c r="C345" s="78">
        <v>1</v>
      </c>
      <c r="D345" s="81">
        <v>1.0369999999999999</v>
      </c>
      <c r="E345" s="312">
        <v>7</v>
      </c>
      <c r="F345" s="82"/>
      <c r="G345" s="82"/>
      <c r="H345" s="82"/>
      <c r="I345" s="266"/>
      <c r="J345" s="266"/>
      <c r="K345" s="266"/>
      <c r="L345" s="266"/>
      <c r="M345" s="266"/>
      <c r="N345" s="82"/>
      <c r="O345" s="82"/>
      <c r="P345" s="82"/>
    </row>
    <row r="346" spans="1:16" s="84" customFormat="1" ht="12.75" customHeight="1">
      <c r="A346" s="78">
        <v>337</v>
      </c>
      <c r="B346" s="79" t="s">
        <v>420</v>
      </c>
      <c r="C346" s="78">
        <v>1</v>
      </c>
      <c r="D346" s="81">
        <v>1</v>
      </c>
      <c r="E346" s="312">
        <v>9</v>
      </c>
      <c r="F346" s="82"/>
      <c r="G346" s="82"/>
      <c r="H346" s="82"/>
      <c r="I346" s="266"/>
      <c r="J346" s="266"/>
      <c r="K346" s="266"/>
      <c r="L346" s="266"/>
      <c r="M346" s="266"/>
      <c r="N346" s="82"/>
      <c r="O346" s="82"/>
      <c r="P346" s="82"/>
    </row>
    <row r="347" spans="1:16" s="84" customFormat="1" ht="12.75" customHeight="1">
      <c r="A347" s="78">
        <v>338</v>
      </c>
      <c r="B347" s="79" t="s">
        <v>421</v>
      </c>
      <c r="C347" s="78">
        <v>0</v>
      </c>
      <c r="D347" s="81">
        <v>1</v>
      </c>
      <c r="E347" s="312"/>
      <c r="F347" s="82"/>
      <c r="G347" s="82"/>
      <c r="H347" s="82"/>
      <c r="I347" s="266"/>
      <c r="J347" s="266"/>
      <c r="K347" s="266"/>
      <c r="L347" s="266"/>
      <c r="M347" s="266"/>
      <c r="N347" s="82"/>
      <c r="O347" s="82"/>
      <c r="P347" s="82"/>
    </row>
    <row r="348" spans="1:16" s="84" customFormat="1" ht="12.75" customHeight="1">
      <c r="A348" s="78">
        <v>339</v>
      </c>
      <c r="B348" s="79" t="s">
        <v>422</v>
      </c>
      <c r="C348" s="78">
        <v>0</v>
      </c>
      <c r="D348" s="81">
        <v>1</v>
      </c>
      <c r="E348" s="312"/>
      <c r="F348" s="82"/>
      <c r="G348" s="82"/>
      <c r="H348" s="82"/>
      <c r="I348" s="266"/>
      <c r="J348" s="266"/>
      <c r="K348" s="266"/>
      <c r="L348" s="266"/>
      <c r="M348" s="266"/>
      <c r="N348" s="82"/>
      <c r="O348" s="82"/>
      <c r="P348" s="82"/>
    </row>
    <row r="349" spans="1:16" s="84" customFormat="1" ht="12.75" customHeight="1">
      <c r="A349" s="78">
        <v>340</v>
      </c>
      <c r="B349" s="79" t="s">
        <v>423</v>
      </c>
      <c r="C349" s="78">
        <v>1</v>
      </c>
      <c r="D349" s="81">
        <v>1</v>
      </c>
      <c r="E349" s="312">
        <v>4</v>
      </c>
      <c r="F349" s="82"/>
      <c r="G349" s="82"/>
      <c r="H349" s="82"/>
      <c r="I349" s="266"/>
      <c r="J349" s="266"/>
      <c r="K349" s="266"/>
      <c r="L349" s="266"/>
      <c r="M349" s="266"/>
      <c r="N349" s="82"/>
      <c r="O349" s="82"/>
      <c r="P349" s="82"/>
    </row>
    <row r="350" spans="1:16" s="84" customFormat="1" ht="12.75" customHeight="1">
      <c r="A350" s="78">
        <v>341</v>
      </c>
      <c r="B350" s="79" t="s">
        <v>424</v>
      </c>
      <c r="C350" s="78">
        <v>1</v>
      </c>
      <c r="D350" s="81">
        <v>1</v>
      </c>
      <c r="E350" s="312">
        <v>5</v>
      </c>
      <c r="F350" s="82"/>
      <c r="G350" s="82"/>
      <c r="H350" s="82"/>
      <c r="I350" s="266"/>
      <c r="J350" s="266"/>
      <c r="K350" s="266"/>
      <c r="L350" s="266"/>
      <c r="M350" s="266"/>
      <c r="N350" s="82"/>
      <c r="O350" s="82"/>
      <c r="P350" s="82"/>
    </row>
    <row r="351" spans="1:16" s="84" customFormat="1" ht="12.75" customHeight="1">
      <c r="A351" s="78">
        <v>342</v>
      </c>
      <c r="B351" s="79" t="s">
        <v>425</v>
      </c>
      <c r="C351" s="78">
        <v>1</v>
      </c>
      <c r="D351" s="81">
        <v>1.0680000000000001</v>
      </c>
      <c r="E351" s="312">
        <v>2</v>
      </c>
      <c r="F351" s="82"/>
      <c r="G351" s="82"/>
      <c r="H351" s="82"/>
      <c r="I351" s="266"/>
      <c r="J351" s="266"/>
      <c r="K351" s="266"/>
      <c r="L351" s="266"/>
      <c r="M351" s="266"/>
      <c r="N351" s="82"/>
      <c r="O351" s="82"/>
      <c r="P351" s="82"/>
    </row>
    <row r="352" spans="1:16" s="84" customFormat="1" ht="12.75" customHeight="1">
      <c r="A352" s="78">
        <v>343</v>
      </c>
      <c r="B352" s="79" t="s">
        <v>426</v>
      </c>
      <c r="C352" s="78">
        <v>1</v>
      </c>
      <c r="D352" s="81">
        <v>1</v>
      </c>
      <c r="E352" s="312">
        <v>9</v>
      </c>
      <c r="F352" s="82"/>
      <c r="G352" s="82"/>
      <c r="H352" s="82"/>
      <c r="I352" s="266"/>
      <c r="J352" s="266"/>
      <c r="K352" s="266"/>
      <c r="L352" s="266"/>
      <c r="M352" s="266"/>
      <c r="N352" s="82"/>
      <c r="O352" s="82"/>
      <c r="P352" s="82"/>
    </row>
    <row r="353" spans="1:16" s="84" customFormat="1" ht="12.75" customHeight="1">
      <c r="A353" s="78">
        <v>344</v>
      </c>
      <c r="B353" s="79" t="s">
        <v>427</v>
      </c>
      <c r="C353" s="78">
        <v>1</v>
      </c>
      <c r="D353" s="81">
        <v>1.042</v>
      </c>
      <c r="E353" s="312">
        <v>1</v>
      </c>
      <c r="F353" s="82"/>
      <c r="G353" s="82"/>
      <c r="H353" s="82"/>
      <c r="I353" s="266"/>
      <c r="J353" s="266"/>
      <c r="K353" s="266"/>
      <c r="L353" s="266"/>
      <c r="M353" s="266"/>
      <c r="N353" s="82"/>
      <c r="O353" s="82"/>
      <c r="P353" s="82"/>
    </row>
    <row r="354" spans="1:16" s="84" customFormat="1" ht="12.75" customHeight="1">
      <c r="A354" s="78">
        <v>345</v>
      </c>
      <c r="B354" s="79" t="s">
        <v>428</v>
      </c>
      <c r="C354" s="78">
        <v>0</v>
      </c>
      <c r="D354" s="81">
        <v>1</v>
      </c>
      <c r="E354" s="312"/>
      <c r="F354" s="82"/>
      <c r="G354" s="82"/>
      <c r="H354" s="82"/>
      <c r="I354" s="266"/>
      <c r="J354" s="266"/>
      <c r="K354" s="266"/>
      <c r="L354" s="266"/>
      <c r="M354" s="266"/>
      <c r="N354" s="82"/>
      <c r="O354" s="82"/>
      <c r="P354" s="82"/>
    </row>
    <row r="355" spans="1:16" s="84" customFormat="1" ht="12.75" customHeight="1">
      <c r="A355" s="78">
        <v>346</v>
      </c>
      <c r="B355" s="79" t="s">
        <v>429</v>
      </c>
      <c r="C355" s="78">
        <v>1</v>
      </c>
      <c r="D355" s="81">
        <v>1.024</v>
      </c>
      <c r="E355" s="312">
        <v>6</v>
      </c>
      <c r="F355" s="82"/>
      <c r="G355" s="82"/>
      <c r="H355" s="82"/>
      <c r="I355" s="266"/>
      <c r="J355" s="266"/>
      <c r="K355" s="266"/>
      <c r="L355" s="266"/>
      <c r="M355" s="266"/>
      <c r="N355" s="82"/>
      <c r="O355" s="82"/>
      <c r="P355" s="82"/>
    </row>
    <row r="356" spans="1:16" s="84" customFormat="1" ht="12.75" customHeight="1">
      <c r="A356" s="78">
        <v>347</v>
      </c>
      <c r="B356" s="79" t="s">
        <v>430</v>
      </c>
      <c r="C356" s="78">
        <v>1</v>
      </c>
      <c r="D356" s="81">
        <v>1.0549999999999999</v>
      </c>
      <c r="E356" s="312">
        <v>6</v>
      </c>
      <c r="F356" s="82"/>
      <c r="G356" s="82"/>
      <c r="H356" s="82"/>
      <c r="I356" s="266"/>
      <c r="J356" s="266"/>
      <c r="K356" s="266"/>
      <c r="L356" s="266"/>
      <c r="M356" s="266"/>
      <c r="N356" s="82"/>
      <c r="O356" s="82"/>
      <c r="P356" s="82"/>
    </row>
    <row r="357" spans="1:16" s="84" customFormat="1" ht="12.75" customHeight="1">
      <c r="A357" s="78">
        <v>348</v>
      </c>
      <c r="B357" s="79" t="s">
        <v>431</v>
      </c>
      <c r="C357" s="78">
        <v>1</v>
      </c>
      <c r="D357" s="81">
        <v>1</v>
      </c>
      <c r="E357" s="312">
        <v>10</v>
      </c>
      <c r="F357" s="82"/>
      <c r="G357" s="82"/>
      <c r="H357" s="82"/>
      <c r="I357" s="266"/>
      <c r="J357" s="266"/>
      <c r="K357" s="266"/>
      <c r="L357" s="266"/>
      <c r="M357" s="266"/>
      <c r="N357" s="82"/>
      <c r="O357" s="82"/>
      <c r="P357" s="82"/>
    </row>
    <row r="358" spans="1:16" s="84" customFormat="1" ht="12.75" customHeight="1">
      <c r="A358" s="78">
        <v>349</v>
      </c>
      <c r="B358" s="79" t="s">
        <v>432</v>
      </c>
      <c r="C358" s="78">
        <v>1</v>
      </c>
      <c r="D358" s="81">
        <v>1</v>
      </c>
      <c r="E358" s="312">
        <v>3</v>
      </c>
      <c r="F358" s="82"/>
      <c r="G358" s="82"/>
      <c r="H358" s="82"/>
      <c r="I358" s="266"/>
      <c r="J358" s="266"/>
      <c r="K358" s="266"/>
      <c r="L358" s="266"/>
      <c r="M358" s="266"/>
      <c r="N358" s="82"/>
      <c r="O358" s="82"/>
      <c r="P358" s="82"/>
    </row>
    <row r="359" spans="1:16" s="84" customFormat="1" ht="12.75" customHeight="1">
      <c r="A359" s="78">
        <v>350</v>
      </c>
      <c r="B359" s="79" t="s">
        <v>433</v>
      </c>
      <c r="C359" s="78">
        <v>1</v>
      </c>
      <c r="D359" s="81">
        <v>1.02</v>
      </c>
      <c r="E359" s="312">
        <v>2</v>
      </c>
      <c r="F359" s="82"/>
      <c r="G359" s="82"/>
      <c r="H359" s="82"/>
      <c r="I359" s="266"/>
      <c r="J359" s="266"/>
      <c r="K359" s="266"/>
      <c r="L359" s="266"/>
      <c r="M359" s="266"/>
      <c r="N359" s="82"/>
      <c r="O359" s="82"/>
      <c r="P359" s="82"/>
    </row>
    <row r="360" spans="1:16" s="84" customFormat="1" ht="12.75" customHeight="1">
      <c r="A360" s="78">
        <v>351</v>
      </c>
      <c r="B360" s="79" t="s">
        <v>434</v>
      </c>
      <c r="C360" s="78">
        <v>0</v>
      </c>
      <c r="D360" s="81">
        <v>1</v>
      </c>
      <c r="E360" s="312"/>
      <c r="F360" s="82"/>
      <c r="G360" s="82"/>
      <c r="H360" s="82"/>
      <c r="I360" s="266"/>
      <c r="J360" s="266"/>
      <c r="K360" s="266"/>
      <c r="L360" s="266"/>
      <c r="M360" s="266"/>
      <c r="N360" s="82"/>
      <c r="O360" s="82"/>
      <c r="P360" s="82"/>
    </row>
    <row r="361" spans="1:16" s="84" customFormat="1" ht="12.75" customHeight="1">
      <c r="A361" s="78">
        <v>352</v>
      </c>
      <c r="B361" s="79" t="s">
        <v>435</v>
      </c>
      <c r="C361" s="78">
        <v>0</v>
      </c>
      <c r="D361" s="81">
        <f>(D134+D156+D369)/3</f>
        <v>1.0033333333333332</v>
      </c>
      <c r="E361" s="312">
        <f>D134</f>
        <v>1.01</v>
      </c>
      <c r="F361" s="82"/>
      <c r="G361" s="82"/>
      <c r="H361" s="82"/>
      <c r="I361" s="266"/>
      <c r="J361" s="266"/>
      <c r="K361" s="266"/>
      <c r="L361" s="266"/>
      <c r="M361" s="266"/>
      <c r="N361" s="82"/>
      <c r="O361" s="82"/>
      <c r="P361" s="82"/>
    </row>
    <row r="362" spans="1:16" s="84" customFormat="1" ht="12.75" customHeight="1">
      <c r="A362" s="78">
        <v>353</v>
      </c>
      <c r="B362" s="79" t="s">
        <v>678</v>
      </c>
      <c r="C362" s="78">
        <v>0</v>
      </c>
      <c r="D362" s="81">
        <f>D345</f>
        <v>1.0369999999999999</v>
      </c>
      <c r="E362" s="312">
        <f>D345</f>
        <v>1.0369999999999999</v>
      </c>
      <c r="F362" s="82"/>
      <c r="G362" s="82"/>
      <c r="H362" s="82"/>
      <c r="I362" s="266"/>
      <c r="J362" s="266"/>
      <c r="K362" s="266"/>
      <c r="L362" s="266"/>
      <c r="M362" s="266"/>
      <c r="N362" s="82"/>
      <c r="O362" s="82"/>
      <c r="P362" s="82"/>
    </row>
    <row r="363" spans="1:16" s="84" customFormat="1" ht="12.75" customHeight="1">
      <c r="A363" s="78">
        <v>406</v>
      </c>
      <c r="B363" s="79" t="s">
        <v>436</v>
      </c>
      <c r="C363" s="78">
        <v>1</v>
      </c>
      <c r="D363" s="81">
        <v>1</v>
      </c>
      <c r="E363" s="312">
        <v>10</v>
      </c>
      <c r="F363" s="82"/>
      <c r="G363" s="82"/>
      <c r="H363" s="82"/>
      <c r="I363" s="266"/>
      <c r="J363" s="266"/>
      <c r="K363" s="266"/>
      <c r="L363" s="266"/>
      <c r="M363" s="266"/>
      <c r="N363" s="78"/>
      <c r="O363" s="82"/>
      <c r="P363" s="82"/>
    </row>
    <row r="364" spans="1:16" s="84" customFormat="1" ht="12.75" customHeight="1">
      <c r="A364" s="78">
        <v>600</v>
      </c>
      <c r="B364" s="79" t="s">
        <v>437</v>
      </c>
      <c r="C364" s="78">
        <v>1</v>
      </c>
      <c r="D364" s="81">
        <v>1.044</v>
      </c>
      <c r="E364" s="312">
        <v>1</v>
      </c>
      <c r="F364" s="82"/>
      <c r="G364" s="82"/>
      <c r="H364" s="82"/>
      <c r="I364" s="266"/>
      <c r="J364" s="266"/>
      <c r="K364" s="266"/>
      <c r="L364" s="266"/>
      <c r="M364" s="266"/>
      <c r="N364" s="78"/>
      <c r="O364" s="82"/>
      <c r="P364" s="82"/>
    </row>
    <row r="365" spans="1:16" s="84" customFormat="1" ht="12.75" customHeight="1">
      <c r="A365" s="78">
        <v>603</v>
      </c>
      <c r="B365" s="79" t="s">
        <v>438</v>
      </c>
      <c r="C365" s="78">
        <v>1</v>
      </c>
      <c r="D365" s="81">
        <v>1</v>
      </c>
      <c r="E365" s="312">
        <v>10</v>
      </c>
      <c r="F365" s="82"/>
      <c r="G365" s="82"/>
      <c r="H365" s="82"/>
      <c r="I365" s="266"/>
      <c r="J365" s="266"/>
      <c r="K365" s="266"/>
      <c r="L365" s="266"/>
      <c r="M365" s="266"/>
      <c r="N365" s="82"/>
      <c r="O365" s="82"/>
      <c r="P365" s="82"/>
    </row>
    <row r="366" spans="1:16" s="84" customFormat="1" ht="12.75" customHeight="1">
      <c r="A366" s="78">
        <v>605</v>
      </c>
      <c r="B366" s="79" t="s">
        <v>439</v>
      </c>
      <c r="C366" s="78">
        <v>1</v>
      </c>
      <c r="D366" s="81">
        <v>1</v>
      </c>
      <c r="E366" s="312">
        <v>5</v>
      </c>
      <c r="F366" s="82"/>
      <c r="G366" s="82"/>
      <c r="H366" s="82"/>
      <c r="I366" s="266"/>
      <c r="J366" s="266"/>
      <c r="K366" s="266"/>
      <c r="L366" s="266"/>
      <c r="M366" s="266"/>
      <c r="N366" s="82"/>
      <c r="O366" s="82"/>
      <c r="P366" s="82"/>
    </row>
    <row r="367" spans="1:16" s="84" customFormat="1" ht="12.75" customHeight="1">
      <c r="A367" s="78">
        <v>610</v>
      </c>
      <c r="B367" s="79" t="s">
        <v>440</v>
      </c>
      <c r="C367" s="78">
        <v>1</v>
      </c>
      <c r="D367" s="81">
        <v>1</v>
      </c>
      <c r="E367" s="312">
        <v>4</v>
      </c>
      <c r="F367" s="82"/>
      <c r="G367" s="82"/>
      <c r="H367" s="82"/>
      <c r="I367" s="266"/>
      <c r="J367" s="266"/>
      <c r="K367" s="266"/>
      <c r="L367" s="266"/>
      <c r="M367" s="266"/>
      <c r="N367" s="82"/>
      <c r="O367" s="82"/>
      <c r="P367" s="82"/>
    </row>
    <row r="368" spans="1:16" s="84" customFormat="1" ht="12.75" customHeight="1">
      <c r="A368" s="78">
        <v>615</v>
      </c>
      <c r="B368" s="79" t="s">
        <v>441</v>
      </c>
      <c r="C368" s="78">
        <v>1</v>
      </c>
      <c r="D368" s="81">
        <v>1</v>
      </c>
      <c r="E368" s="312">
        <v>9</v>
      </c>
      <c r="F368" s="82"/>
      <c r="G368" s="82"/>
      <c r="H368" s="82"/>
      <c r="I368" s="266"/>
      <c r="J368" s="266"/>
      <c r="K368" s="266"/>
      <c r="L368" s="266"/>
      <c r="M368" s="266"/>
      <c r="N368" s="82"/>
      <c r="O368" s="82"/>
      <c r="P368" s="82"/>
    </row>
    <row r="369" spans="1:16" s="84" customFormat="1" ht="12.75" customHeight="1">
      <c r="A369" s="78">
        <v>616</v>
      </c>
      <c r="B369" s="79" t="s">
        <v>610</v>
      </c>
      <c r="C369" s="78">
        <v>1</v>
      </c>
      <c r="D369" s="81">
        <v>1</v>
      </c>
      <c r="E369" s="312">
        <v>6</v>
      </c>
      <c r="F369" s="82"/>
      <c r="G369" s="82"/>
      <c r="H369" s="82"/>
      <c r="I369" s="266"/>
      <c r="J369" s="266"/>
      <c r="K369" s="266"/>
      <c r="L369" s="266"/>
      <c r="M369" s="266"/>
      <c r="N369" s="82"/>
      <c r="O369" s="82"/>
      <c r="P369" s="82"/>
    </row>
    <row r="370" spans="1:16" s="84" customFormat="1" ht="12.75" customHeight="1">
      <c r="A370" s="78">
        <v>618</v>
      </c>
      <c r="B370" s="79" t="s">
        <v>442</v>
      </c>
      <c r="C370" s="78">
        <v>1</v>
      </c>
      <c r="D370" s="81">
        <v>1</v>
      </c>
      <c r="E370" s="312">
        <v>8</v>
      </c>
      <c r="F370" s="82"/>
      <c r="G370" s="82"/>
      <c r="H370" s="82"/>
      <c r="I370" s="266"/>
      <c r="J370" s="266"/>
      <c r="K370" s="266"/>
      <c r="L370" s="266"/>
      <c r="M370" s="266"/>
      <c r="N370" s="82"/>
      <c r="O370" s="82"/>
      <c r="P370" s="82"/>
    </row>
    <row r="371" spans="1:16" s="84" customFormat="1" ht="12.75" customHeight="1">
      <c r="A371" s="78">
        <v>620</v>
      </c>
      <c r="B371" s="79" t="s">
        <v>443</v>
      </c>
      <c r="C371" s="78">
        <v>1</v>
      </c>
      <c r="D371" s="81">
        <v>1</v>
      </c>
      <c r="E371" s="312">
        <v>2</v>
      </c>
      <c r="F371" s="82"/>
      <c r="G371" s="82"/>
      <c r="H371" s="82"/>
      <c r="I371" s="266"/>
      <c r="J371" s="266"/>
      <c r="K371" s="266"/>
      <c r="L371" s="266"/>
      <c r="M371" s="266"/>
      <c r="N371" s="82"/>
      <c r="O371" s="82"/>
      <c r="P371" s="82"/>
    </row>
    <row r="372" spans="1:16" s="84" customFormat="1" ht="12.75" customHeight="1">
      <c r="A372" s="78">
        <v>622</v>
      </c>
      <c r="B372" s="79" t="s">
        <v>444</v>
      </c>
      <c r="C372" s="78">
        <v>1</v>
      </c>
      <c r="D372" s="81">
        <v>1</v>
      </c>
      <c r="E372" s="312">
        <v>5</v>
      </c>
      <c r="F372" s="82"/>
      <c r="G372" s="82"/>
      <c r="H372" s="82"/>
      <c r="I372" s="266"/>
      <c r="J372" s="266"/>
      <c r="K372" s="266"/>
      <c r="L372" s="266"/>
      <c r="M372" s="266"/>
      <c r="N372" s="82"/>
      <c r="O372" s="82"/>
      <c r="P372" s="82"/>
    </row>
    <row r="373" spans="1:16" s="84" customFormat="1" ht="12.75" customHeight="1">
      <c r="A373" s="78">
        <v>625</v>
      </c>
      <c r="B373" s="79" t="s">
        <v>445</v>
      </c>
      <c r="C373" s="78">
        <v>1</v>
      </c>
      <c r="D373" s="81">
        <v>1</v>
      </c>
      <c r="E373" s="312">
        <v>4</v>
      </c>
      <c r="F373" s="82"/>
      <c r="G373" s="82"/>
      <c r="H373" s="82"/>
      <c r="I373" s="266"/>
      <c r="J373" s="266"/>
      <c r="K373" s="266"/>
      <c r="L373" s="266"/>
      <c r="M373" s="266"/>
      <c r="N373" s="82"/>
      <c r="O373" s="82"/>
      <c r="P373" s="82"/>
    </row>
    <row r="374" spans="1:16" s="84" customFormat="1" ht="12.75" customHeight="1">
      <c r="A374" s="78">
        <v>632</v>
      </c>
      <c r="B374" s="79" t="s">
        <v>448</v>
      </c>
      <c r="C374" s="78">
        <v>1</v>
      </c>
      <c r="D374" s="81">
        <v>1</v>
      </c>
      <c r="E374" s="312">
        <v>8</v>
      </c>
      <c r="F374" s="82"/>
      <c r="G374" s="82"/>
      <c r="H374" s="82"/>
      <c r="I374" s="266"/>
      <c r="J374" s="266"/>
      <c r="K374" s="266"/>
      <c r="L374" s="266"/>
      <c r="M374" s="266"/>
      <c r="N374" s="82"/>
      <c r="O374" s="82"/>
      <c r="P374" s="82"/>
    </row>
    <row r="375" spans="1:16" s="84" customFormat="1" ht="12.75" customHeight="1">
      <c r="A375" s="78">
        <v>635</v>
      </c>
      <c r="B375" s="79" t="s">
        <v>449</v>
      </c>
      <c r="C375" s="78">
        <v>1</v>
      </c>
      <c r="D375" s="81">
        <v>1</v>
      </c>
      <c r="E375" s="312">
        <v>7</v>
      </c>
      <c r="F375" s="82"/>
      <c r="G375" s="82"/>
      <c r="H375" s="82"/>
      <c r="I375" s="266"/>
      <c r="J375" s="266"/>
      <c r="K375" s="266"/>
      <c r="L375" s="266"/>
      <c r="M375" s="266"/>
      <c r="N375" s="82"/>
      <c r="O375" s="82"/>
      <c r="P375" s="82"/>
    </row>
    <row r="376" spans="1:16" s="84" customFormat="1" ht="12.75" customHeight="1">
      <c r="A376" s="78">
        <v>640</v>
      </c>
      <c r="B376" s="79" t="s">
        <v>450</v>
      </c>
      <c r="C376" s="78">
        <v>1</v>
      </c>
      <c r="D376" s="81">
        <v>1.0549999999999999</v>
      </c>
      <c r="E376" s="312">
        <v>1</v>
      </c>
      <c r="F376" s="82"/>
      <c r="G376" s="82"/>
      <c r="H376" s="82"/>
      <c r="I376" s="266"/>
      <c r="J376" s="266"/>
      <c r="K376" s="266"/>
      <c r="L376" s="266"/>
      <c r="M376" s="266"/>
      <c r="N376" s="82"/>
      <c r="O376" s="82"/>
      <c r="P376" s="82"/>
    </row>
    <row r="377" spans="1:16" s="84" customFormat="1" ht="12.75" customHeight="1">
      <c r="A377" s="78">
        <v>645</v>
      </c>
      <c r="B377" s="79" t="s">
        <v>451</v>
      </c>
      <c r="C377" s="78">
        <v>1</v>
      </c>
      <c r="D377" s="81">
        <v>1</v>
      </c>
      <c r="E377" s="312">
        <v>9</v>
      </c>
      <c r="F377" s="82"/>
      <c r="G377" s="82"/>
      <c r="H377" s="82"/>
      <c r="I377" s="266"/>
      <c r="J377" s="266"/>
      <c r="K377" s="266"/>
      <c r="L377" s="266"/>
      <c r="M377" s="266"/>
      <c r="N377" s="82"/>
      <c r="O377" s="82"/>
      <c r="P377" s="82"/>
    </row>
    <row r="378" spans="1:16" s="84" customFormat="1" ht="12.75" customHeight="1">
      <c r="A378" s="78">
        <v>650</v>
      </c>
      <c r="B378" s="79" t="s">
        <v>452</v>
      </c>
      <c r="C378" s="78">
        <v>1</v>
      </c>
      <c r="D378" s="81">
        <v>1</v>
      </c>
      <c r="E378" s="312">
        <v>4</v>
      </c>
      <c r="F378" s="82"/>
      <c r="G378" s="82"/>
      <c r="H378" s="82"/>
      <c r="I378" s="266"/>
      <c r="J378" s="266"/>
      <c r="K378" s="266"/>
      <c r="L378" s="266"/>
      <c r="M378" s="266"/>
      <c r="N378" s="82"/>
      <c r="O378" s="82"/>
      <c r="P378" s="82"/>
    </row>
    <row r="379" spans="1:16" s="84" customFormat="1" ht="12.75" customHeight="1">
      <c r="A379" s="78">
        <v>655</v>
      </c>
      <c r="B379" s="79" t="s">
        <v>453</v>
      </c>
      <c r="C379" s="78">
        <v>1</v>
      </c>
      <c r="D379" s="81">
        <v>1.048</v>
      </c>
      <c r="E379" s="312">
        <v>1</v>
      </c>
      <c r="F379" s="82"/>
      <c r="G379" s="82"/>
      <c r="H379" s="82"/>
      <c r="I379" s="266"/>
      <c r="J379" s="266"/>
      <c r="K379" s="266"/>
      <c r="L379" s="266"/>
      <c r="M379" s="266"/>
      <c r="N379" s="82"/>
      <c r="O379" s="82"/>
      <c r="P379" s="82"/>
    </row>
    <row r="380" spans="1:16" s="84" customFormat="1" ht="12.75" customHeight="1">
      <c r="A380" s="78">
        <v>658</v>
      </c>
      <c r="B380" s="79" t="s">
        <v>454</v>
      </c>
      <c r="C380" s="78">
        <v>1</v>
      </c>
      <c r="D380" s="81">
        <v>1</v>
      </c>
      <c r="E380" s="312">
        <v>5</v>
      </c>
      <c r="F380" s="82"/>
      <c r="G380" s="82"/>
      <c r="H380" s="82"/>
      <c r="I380" s="266"/>
      <c r="J380" s="266"/>
      <c r="K380" s="266"/>
      <c r="L380" s="266"/>
      <c r="M380" s="266"/>
      <c r="N380" s="82"/>
      <c r="O380" s="82"/>
      <c r="P380" s="82"/>
    </row>
    <row r="381" spans="1:16" s="84" customFormat="1" ht="12.75" customHeight="1">
      <c r="A381" s="78">
        <v>660</v>
      </c>
      <c r="B381" s="79" t="s">
        <v>455</v>
      </c>
      <c r="C381" s="78">
        <v>1</v>
      </c>
      <c r="D381" s="81">
        <v>1</v>
      </c>
      <c r="E381" s="312">
        <v>7</v>
      </c>
      <c r="F381" s="82"/>
      <c r="G381" s="82"/>
      <c r="H381" s="82"/>
      <c r="I381" s="266"/>
      <c r="J381" s="266"/>
      <c r="K381" s="266"/>
      <c r="L381" s="266"/>
      <c r="M381" s="266"/>
      <c r="N381" s="82"/>
      <c r="O381" s="82"/>
      <c r="P381" s="82"/>
    </row>
    <row r="382" spans="1:16" s="84" customFormat="1" ht="12.75" customHeight="1">
      <c r="A382" s="78">
        <v>662</v>
      </c>
      <c r="B382" s="79" t="s">
        <v>456</v>
      </c>
      <c r="C382" s="78">
        <v>1</v>
      </c>
      <c r="D382" s="81">
        <v>1</v>
      </c>
      <c r="E382" s="312">
        <v>4</v>
      </c>
      <c r="F382" s="82"/>
      <c r="G382" s="82"/>
      <c r="H382" s="82"/>
      <c r="I382" s="266"/>
      <c r="J382" s="266"/>
      <c r="K382" s="266"/>
      <c r="L382" s="266"/>
      <c r="M382" s="266"/>
      <c r="N382" s="82"/>
      <c r="O382" s="82"/>
      <c r="P382" s="82"/>
    </row>
    <row r="383" spans="1:16" s="88" customFormat="1" ht="12.75" customHeight="1">
      <c r="A383" s="85">
        <v>665</v>
      </c>
      <c r="B383" s="86" t="s">
        <v>457</v>
      </c>
      <c r="C383" s="85">
        <v>1</v>
      </c>
      <c r="D383" s="87">
        <v>1</v>
      </c>
      <c r="E383" s="313">
        <v>4</v>
      </c>
      <c r="F383" s="82"/>
      <c r="G383" s="82"/>
      <c r="H383" s="82"/>
      <c r="I383" s="266"/>
      <c r="J383" s="266"/>
      <c r="K383" s="266"/>
      <c r="L383" s="266"/>
      <c r="M383" s="266"/>
      <c r="N383" s="82"/>
      <c r="O383" s="83"/>
      <c r="P383" s="83"/>
    </row>
    <row r="384" spans="1:16" s="84" customFormat="1" ht="12.75" customHeight="1">
      <c r="A384" s="78">
        <v>670</v>
      </c>
      <c r="B384" s="79" t="s">
        <v>458</v>
      </c>
      <c r="C384" s="78">
        <v>1</v>
      </c>
      <c r="D384" s="81">
        <v>1</v>
      </c>
      <c r="E384" s="312">
        <v>5</v>
      </c>
      <c r="F384" s="82"/>
      <c r="G384" s="82"/>
      <c r="H384" s="82"/>
      <c r="I384" s="266"/>
      <c r="J384" s="266"/>
      <c r="K384" s="266"/>
      <c r="L384" s="266"/>
      <c r="M384" s="266"/>
      <c r="N384" s="82"/>
      <c r="O384" s="82"/>
      <c r="P384" s="82"/>
    </row>
    <row r="385" spans="1:16" s="84" customFormat="1" ht="12.75" customHeight="1">
      <c r="A385" s="78">
        <v>672</v>
      </c>
      <c r="B385" s="79" t="s">
        <v>459</v>
      </c>
      <c r="C385" s="78">
        <v>1</v>
      </c>
      <c r="D385" s="81">
        <v>1</v>
      </c>
      <c r="E385" s="312">
        <v>7</v>
      </c>
      <c r="F385" s="82"/>
      <c r="G385" s="82"/>
      <c r="H385" s="82"/>
      <c r="I385" s="266"/>
      <c r="J385" s="266"/>
      <c r="K385" s="266"/>
      <c r="L385" s="266"/>
      <c r="M385" s="266"/>
      <c r="N385" s="82"/>
      <c r="O385" s="82"/>
      <c r="P385" s="82"/>
    </row>
    <row r="386" spans="1:16" s="84" customFormat="1" ht="12.75" customHeight="1">
      <c r="A386" s="78">
        <v>673</v>
      </c>
      <c r="B386" s="79" t="s">
        <v>460</v>
      </c>
      <c r="C386" s="78">
        <v>1</v>
      </c>
      <c r="D386" s="81">
        <v>1</v>
      </c>
      <c r="E386" s="312">
        <v>1</v>
      </c>
      <c r="F386" s="82"/>
      <c r="G386" s="82"/>
      <c r="H386" s="82"/>
      <c r="I386" s="266"/>
      <c r="J386" s="266"/>
      <c r="K386" s="266"/>
      <c r="L386" s="266"/>
      <c r="M386" s="267"/>
      <c r="N386" s="83"/>
      <c r="O386" s="82"/>
      <c r="P386" s="82"/>
    </row>
    <row r="387" spans="1:16" s="84" customFormat="1" ht="12.75" customHeight="1">
      <c r="A387" s="78">
        <v>674</v>
      </c>
      <c r="B387" s="79" t="s">
        <v>461</v>
      </c>
      <c r="C387" s="78">
        <v>1</v>
      </c>
      <c r="D387" s="81">
        <v>1</v>
      </c>
      <c r="E387" s="312">
        <v>9</v>
      </c>
      <c r="F387" s="82"/>
      <c r="G387" s="82"/>
      <c r="H387" s="82"/>
      <c r="I387" s="266"/>
      <c r="J387" s="266"/>
      <c r="K387" s="266"/>
      <c r="L387" s="266"/>
      <c r="M387" s="266"/>
      <c r="N387" s="82"/>
      <c r="O387" s="82"/>
      <c r="P387" s="82"/>
    </row>
    <row r="388" spans="1:16" s="84" customFormat="1" ht="12.75" customHeight="1">
      <c r="A388" s="78">
        <v>675</v>
      </c>
      <c r="B388" s="79" t="s">
        <v>462</v>
      </c>
      <c r="C388" s="78">
        <v>1</v>
      </c>
      <c r="D388" s="81">
        <v>1.0329999999999999</v>
      </c>
      <c r="E388" s="312">
        <v>2</v>
      </c>
      <c r="F388" s="82"/>
      <c r="G388" s="82"/>
      <c r="H388" s="82"/>
      <c r="I388" s="266"/>
      <c r="J388" s="266"/>
      <c r="K388" s="266"/>
      <c r="L388" s="266"/>
      <c r="M388" s="266"/>
      <c r="N388" s="82"/>
      <c r="O388" s="82"/>
      <c r="P388" s="82"/>
    </row>
    <row r="389" spans="1:16" s="84" customFormat="1" ht="12.75" customHeight="1">
      <c r="A389" s="78">
        <v>680</v>
      </c>
      <c r="B389" s="79" t="s">
        <v>463</v>
      </c>
      <c r="C389" s="78">
        <v>1</v>
      </c>
      <c r="D389" s="81">
        <v>1</v>
      </c>
      <c r="E389" s="312">
        <v>4</v>
      </c>
      <c r="F389" s="82"/>
      <c r="G389" s="82"/>
      <c r="H389" s="82"/>
      <c r="I389" s="266"/>
      <c r="J389" s="266"/>
      <c r="K389" s="266"/>
      <c r="L389" s="266"/>
      <c r="M389" s="266"/>
      <c r="N389" s="82"/>
      <c r="O389" s="82"/>
      <c r="P389" s="82"/>
    </row>
    <row r="390" spans="1:16" s="84" customFormat="1" ht="12.75" customHeight="1">
      <c r="A390" s="78">
        <v>683</v>
      </c>
      <c r="B390" s="79" t="s">
        <v>464</v>
      </c>
      <c r="C390" s="78">
        <v>1</v>
      </c>
      <c r="D390" s="81">
        <v>1</v>
      </c>
      <c r="E390" s="312">
        <v>4</v>
      </c>
      <c r="F390" s="82"/>
      <c r="G390" s="82"/>
      <c r="H390" s="82"/>
      <c r="I390" s="266"/>
      <c r="J390" s="266"/>
      <c r="K390" s="266"/>
      <c r="L390" s="266"/>
      <c r="M390" s="266"/>
      <c r="N390" s="82"/>
      <c r="O390" s="82"/>
      <c r="P390" s="82"/>
    </row>
    <row r="391" spans="1:16" s="84" customFormat="1" ht="12.75" customHeight="1">
      <c r="A391" s="78">
        <v>685</v>
      </c>
      <c r="B391" s="79" t="s">
        <v>465</v>
      </c>
      <c r="C391" s="78">
        <v>1</v>
      </c>
      <c r="D391" s="81">
        <v>1</v>
      </c>
      <c r="E391" s="312">
        <v>10</v>
      </c>
      <c r="F391" s="82"/>
      <c r="G391" s="82"/>
      <c r="H391" s="82"/>
      <c r="I391" s="266"/>
      <c r="J391" s="266"/>
      <c r="K391" s="266"/>
      <c r="L391" s="266"/>
      <c r="M391" s="266"/>
      <c r="N391" s="82"/>
      <c r="O391" s="82"/>
      <c r="P391" s="82"/>
    </row>
    <row r="392" spans="1:16" s="84" customFormat="1" ht="12.75" customHeight="1">
      <c r="A392" s="78">
        <v>690</v>
      </c>
      <c r="B392" s="79" t="s">
        <v>466</v>
      </c>
      <c r="C392" s="78">
        <v>1</v>
      </c>
      <c r="D392" s="81">
        <v>1.02</v>
      </c>
      <c r="E392" s="312">
        <v>2</v>
      </c>
      <c r="F392" s="82"/>
      <c r="G392" s="82"/>
      <c r="H392" s="82"/>
      <c r="I392" s="266"/>
      <c r="J392" s="266"/>
      <c r="K392" s="266"/>
      <c r="L392" s="266"/>
      <c r="M392" s="266"/>
      <c r="N392" s="82"/>
      <c r="O392" s="82"/>
      <c r="P392" s="82"/>
    </row>
    <row r="393" spans="1:16" s="84" customFormat="1" ht="12.75" customHeight="1">
      <c r="A393" s="78">
        <v>695</v>
      </c>
      <c r="B393" s="79" t="s">
        <v>467</v>
      </c>
      <c r="C393" s="78">
        <v>1</v>
      </c>
      <c r="D393" s="81">
        <v>1.0509999999999999</v>
      </c>
      <c r="E393" s="312">
        <v>1</v>
      </c>
      <c r="F393" s="82"/>
      <c r="G393" s="82"/>
      <c r="H393" s="82"/>
      <c r="I393" s="266"/>
      <c r="J393" s="266"/>
      <c r="K393" s="266"/>
      <c r="L393" s="266"/>
      <c r="M393" s="266"/>
      <c r="N393" s="82"/>
      <c r="O393" s="82"/>
      <c r="P393" s="82"/>
    </row>
    <row r="394" spans="1:16" s="84" customFormat="1" ht="12.75" customHeight="1">
      <c r="A394" s="78">
        <v>698</v>
      </c>
      <c r="B394" s="79" t="s">
        <v>468</v>
      </c>
      <c r="C394" s="78">
        <v>1</v>
      </c>
      <c r="D394" s="81">
        <v>1.0369999999999999</v>
      </c>
      <c r="E394" s="312">
        <v>2</v>
      </c>
      <c r="F394" s="82"/>
      <c r="G394" s="82"/>
      <c r="H394" s="82"/>
      <c r="I394" s="266"/>
      <c r="J394" s="266"/>
      <c r="K394" s="266"/>
      <c r="L394" s="266"/>
      <c r="M394" s="266"/>
      <c r="N394" s="82"/>
      <c r="O394" s="82"/>
      <c r="P394" s="82"/>
    </row>
    <row r="395" spans="1:16" s="84" customFormat="1" ht="12.75" customHeight="1">
      <c r="A395" s="78">
        <v>700</v>
      </c>
      <c r="B395" s="79" t="s">
        <v>469</v>
      </c>
      <c r="C395" s="78">
        <v>1</v>
      </c>
      <c r="D395" s="81">
        <v>1</v>
      </c>
      <c r="E395" s="312">
        <v>6</v>
      </c>
      <c r="F395" s="82"/>
      <c r="G395" s="82"/>
      <c r="H395" s="82"/>
      <c r="I395" s="266"/>
      <c r="J395" s="266"/>
      <c r="K395" s="266"/>
      <c r="L395" s="266"/>
      <c r="M395" s="266"/>
      <c r="N395" s="82"/>
      <c r="O395" s="82"/>
      <c r="P395" s="82"/>
    </row>
    <row r="396" spans="1:16" s="84" customFormat="1" ht="12.75" customHeight="1">
      <c r="A396" s="78">
        <v>705</v>
      </c>
      <c r="B396" s="79" t="s">
        <v>470</v>
      </c>
      <c r="C396" s="78">
        <v>1</v>
      </c>
      <c r="D396" s="81">
        <v>1.036</v>
      </c>
      <c r="E396" s="312">
        <v>1</v>
      </c>
      <c r="F396" s="82"/>
      <c r="G396" s="82"/>
      <c r="H396" s="82"/>
      <c r="I396" s="266"/>
      <c r="J396" s="266"/>
      <c r="K396" s="266"/>
      <c r="L396" s="266"/>
      <c r="M396" s="266"/>
      <c r="N396" s="82"/>
      <c r="O396" s="82"/>
      <c r="P396" s="82"/>
    </row>
    <row r="397" spans="1:16" s="84" customFormat="1" ht="12.75" customHeight="1">
      <c r="A397" s="78">
        <v>710</v>
      </c>
      <c r="B397" s="79" t="s">
        <v>471</v>
      </c>
      <c r="C397" s="78">
        <v>1</v>
      </c>
      <c r="D397" s="81">
        <v>1</v>
      </c>
      <c r="E397" s="312">
        <v>2</v>
      </c>
      <c r="F397" s="82"/>
      <c r="G397" s="82"/>
      <c r="H397" s="82"/>
      <c r="I397" s="266"/>
      <c r="J397" s="266"/>
      <c r="K397" s="266"/>
      <c r="L397" s="266"/>
      <c r="M397" s="266"/>
      <c r="N397" s="82"/>
      <c r="O397" s="82"/>
      <c r="P397" s="82"/>
    </row>
    <row r="398" spans="1:16" s="84" customFormat="1" ht="12.75" customHeight="1">
      <c r="A398" s="78">
        <v>712</v>
      </c>
      <c r="B398" s="79" t="s">
        <v>671</v>
      </c>
      <c r="C398" s="78">
        <v>1</v>
      </c>
      <c r="D398" s="81">
        <v>1</v>
      </c>
      <c r="E398" s="312">
        <v>7</v>
      </c>
      <c r="F398" s="82"/>
      <c r="G398" s="82"/>
      <c r="H398" s="82"/>
      <c r="I398" s="266"/>
      <c r="J398" s="266"/>
      <c r="K398" s="266"/>
      <c r="L398" s="266"/>
      <c r="M398" s="266"/>
      <c r="N398" s="82"/>
      <c r="O398" s="82"/>
      <c r="P398" s="82"/>
    </row>
    <row r="399" spans="1:16" s="84" customFormat="1" ht="12.75" customHeight="1">
      <c r="A399" s="78">
        <v>715</v>
      </c>
      <c r="B399" s="79" t="s">
        <v>472</v>
      </c>
      <c r="C399" s="78">
        <v>1</v>
      </c>
      <c r="D399" s="81">
        <v>1</v>
      </c>
      <c r="E399" s="312">
        <v>4</v>
      </c>
      <c r="F399" s="82"/>
      <c r="G399" s="82"/>
      <c r="H399" s="82"/>
      <c r="I399" s="266"/>
      <c r="J399" s="266"/>
      <c r="K399" s="266"/>
      <c r="L399" s="266"/>
      <c r="M399" s="266"/>
      <c r="N399" s="82"/>
      <c r="O399" s="82"/>
      <c r="P399" s="82"/>
    </row>
    <row r="400" spans="1:16" s="84" customFormat="1" ht="12.75" customHeight="1">
      <c r="A400" s="78">
        <v>717</v>
      </c>
      <c r="B400" s="79" t="s">
        <v>473</v>
      </c>
      <c r="C400" s="78">
        <v>1</v>
      </c>
      <c r="D400" s="81">
        <v>1</v>
      </c>
      <c r="E400" s="312">
        <v>9</v>
      </c>
      <c r="F400" s="82"/>
      <c r="G400" s="82"/>
      <c r="H400" s="82"/>
      <c r="I400" s="266"/>
      <c r="J400" s="266"/>
      <c r="K400" s="266"/>
      <c r="L400" s="266"/>
      <c r="M400" s="266"/>
      <c r="N400" s="82"/>
      <c r="O400" s="82"/>
      <c r="P400" s="82"/>
    </row>
    <row r="401" spans="1:16" s="84" customFormat="1" ht="12.75" customHeight="1">
      <c r="A401" s="78">
        <v>720</v>
      </c>
      <c r="B401" s="79" t="s">
        <v>474</v>
      </c>
      <c r="C401" s="78">
        <v>1</v>
      </c>
      <c r="D401" s="81">
        <v>1</v>
      </c>
      <c r="E401" s="312">
        <v>8</v>
      </c>
      <c r="F401" s="82"/>
      <c r="G401" s="82"/>
      <c r="H401" s="82"/>
      <c r="I401" s="266"/>
      <c r="J401" s="266"/>
      <c r="K401" s="266"/>
      <c r="L401" s="266"/>
      <c r="M401" s="266"/>
      <c r="N401" s="82"/>
      <c r="O401" s="82"/>
      <c r="P401" s="82"/>
    </row>
    <row r="402" spans="1:16" s="84" customFormat="1" ht="12.75" customHeight="1">
      <c r="A402" s="78">
        <v>725</v>
      </c>
      <c r="B402" s="79" t="s">
        <v>475</v>
      </c>
      <c r="C402" s="78">
        <v>1</v>
      </c>
      <c r="D402" s="81">
        <v>1.042</v>
      </c>
      <c r="E402" s="312">
        <v>1</v>
      </c>
      <c r="F402" s="82"/>
      <c r="G402" s="82"/>
      <c r="H402" s="82"/>
      <c r="I402" s="266"/>
      <c r="J402" s="266"/>
      <c r="K402" s="266"/>
      <c r="L402" s="266"/>
      <c r="M402" s="266"/>
      <c r="N402" s="82"/>
      <c r="O402" s="82"/>
      <c r="P402" s="82"/>
    </row>
    <row r="403" spans="1:16" s="84" customFormat="1" ht="12.75" customHeight="1">
      <c r="A403" s="78">
        <v>728</v>
      </c>
      <c r="B403" s="79" t="s">
        <v>476</v>
      </c>
      <c r="C403" s="78">
        <v>1</v>
      </c>
      <c r="D403" s="81">
        <v>1</v>
      </c>
      <c r="E403" s="312">
        <v>10</v>
      </c>
      <c r="F403" s="82"/>
      <c r="G403" s="82"/>
      <c r="H403" s="82"/>
      <c r="I403" s="266"/>
      <c r="J403" s="266"/>
      <c r="K403" s="266"/>
      <c r="L403" s="266"/>
      <c r="M403" s="266"/>
      <c r="N403" s="82"/>
      <c r="O403" s="82"/>
      <c r="P403" s="82"/>
    </row>
    <row r="404" spans="1:16" s="84" customFormat="1" ht="12.75" customHeight="1">
      <c r="A404" s="78">
        <v>730</v>
      </c>
      <c r="B404" s="79" t="s">
        <v>477</v>
      </c>
      <c r="C404" s="78">
        <v>1</v>
      </c>
      <c r="D404" s="81">
        <v>1</v>
      </c>
      <c r="E404" s="312">
        <v>1</v>
      </c>
      <c r="F404" s="82"/>
      <c r="G404" s="82"/>
      <c r="H404" s="82"/>
      <c r="I404" s="266"/>
      <c r="J404" s="266"/>
      <c r="K404" s="266"/>
      <c r="L404" s="266"/>
      <c r="M404" s="266"/>
      <c r="N404" s="82"/>
      <c r="O404" s="82"/>
      <c r="P404" s="82"/>
    </row>
    <row r="405" spans="1:16" s="84" customFormat="1" ht="12.75" customHeight="1">
      <c r="A405" s="78">
        <v>735</v>
      </c>
      <c r="B405" s="79" t="s">
        <v>478</v>
      </c>
      <c r="C405" s="78">
        <v>1</v>
      </c>
      <c r="D405" s="81">
        <v>1</v>
      </c>
      <c r="E405" s="312">
        <v>5</v>
      </c>
      <c r="F405" s="82"/>
      <c r="G405" s="82"/>
      <c r="H405" s="82"/>
      <c r="I405" s="266"/>
      <c r="J405" s="266"/>
      <c r="K405" s="266"/>
      <c r="L405" s="266"/>
      <c r="M405" s="266"/>
      <c r="N405" s="82"/>
      <c r="O405" s="82"/>
      <c r="P405" s="82"/>
    </row>
    <row r="406" spans="1:16" s="84" customFormat="1" ht="12.75" customHeight="1">
      <c r="A406" s="78">
        <v>740</v>
      </c>
      <c r="B406" s="79" t="s">
        <v>479</v>
      </c>
      <c r="C406" s="78">
        <v>1</v>
      </c>
      <c r="D406" s="81">
        <v>1</v>
      </c>
      <c r="E406" s="312">
        <v>3</v>
      </c>
      <c r="F406" s="82"/>
      <c r="G406" s="82"/>
      <c r="H406" s="82"/>
      <c r="I406" s="266"/>
      <c r="J406" s="266"/>
      <c r="K406" s="266"/>
      <c r="L406" s="266"/>
      <c r="M406" s="266"/>
      <c r="N406" s="82"/>
      <c r="O406" s="82"/>
      <c r="P406" s="82"/>
    </row>
    <row r="407" spans="1:16" s="84" customFormat="1" ht="12.75" customHeight="1">
      <c r="A407" s="78">
        <v>745</v>
      </c>
      <c r="B407" s="79" t="s">
        <v>480</v>
      </c>
      <c r="C407" s="78">
        <v>1</v>
      </c>
      <c r="D407" s="81">
        <v>1</v>
      </c>
      <c r="E407" s="312">
        <v>3</v>
      </c>
      <c r="F407" s="82"/>
      <c r="G407" s="82"/>
      <c r="H407" s="82"/>
      <c r="I407" s="266"/>
      <c r="J407" s="266"/>
      <c r="K407" s="266"/>
      <c r="L407" s="266"/>
      <c r="M407" s="266"/>
      <c r="N407" s="82"/>
      <c r="O407" s="82"/>
      <c r="P407" s="82"/>
    </row>
    <row r="408" spans="1:16" s="84" customFormat="1" ht="12.75" customHeight="1">
      <c r="A408" s="78">
        <v>750</v>
      </c>
      <c r="B408" s="79" t="s">
        <v>481</v>
      </c>
      <c r="C408" s="78">
        <v>1</v>
      </c>
      <c r="D408" s="81">
        <v>1</v>
      </c>
      <c r="E408" s="312">
        <v>7</v>
      </c>
      <c r="F408" s="82"/>
      <c r="G408" s="82"/>
      <c r="H408" s="82"/>
      <c r="I408" s="266"/>
      <c r="J408" s="266"/>
      <c r="K408" s="266"/>
      <c r="L408" s="266"/>
      <c r="M408" s="266"/>
      <c r="N408" s="82"/>
      <c r="O408" s="82"/>
      <c r="P408" s="82"/>
    </row>
    <row r="409" spans="1:16" s="84" customFormat="1" ht="12.75" customHeight="1">
      <c r="A409" s="78">
        <v>753</v>
      </c>
      <c r="B409" s="79" t="s">
        <v>482</v>
      </c>
      <c r="C409" s="78">
        <v>1</v>
      </c>
      <c r="D409" s="81">
        <v>1</v>
      </c>
      <c r="E409" s="312">
        <v>7</v>
      </c>
      <c r="F409" s="82"/>
      <c r="G409" s="82"/>
      <c r="H409" s="82"/>
      <c r="I409" s="266"/>
      <c r="J409" s="266"/>
      <c r="K409" s="266"/>
      <c r="L409" s="266"/>
      <c r="M409" s="266"/>
      <c r="N409" s="82"/>
      <c r="O409" s="82"/>
      <c r="P409" s="82"/>
    </row>
    <row r="410" spans="1:16" s="84" customFormat="1" ht="12.75" customHeight="1">
      <c r="A410" s="78">
        <v>755</v>
      </c>
      <c r="B410" s="79" t="s">
        <v>483</v>
      </c>
      <c r="C410" s="78">
        <v>1</v>
      </c>
      <c r="D410" s="81">
        <v>1</v>
      </c>
      <c r="E410" s="312">
        <v>10</v>
      </c>
      <c r="F410" s="82"/>
      <c r="G410" s="82"/>
      <c r="H410" s="82"/>
      <c r="I410" s="266"/>
      <c r="J410" s="266"/>
      <c r="K410" s="266"/>
      <c r="L410" s="266"/>
      <c r="M410" s="266"/>
      <c r="N410" s="82"/>
      <c r="O410" s="82"/>
      <c r="P410" s="82"/>
    </row>
    <row r="411" spans="1:16" s="84" customFormat="1" ht="12.75" customHeight="1">
      <c r="A411" s="78">
        <v>760</v>
      </c>
      <c r="B411" s="79" t="s">
        <v>484</v>
      </c>
      <c r="C411" s="78">
        <v>1</v>
      </c>
      <c r="D411" s="81">
        <v>1.024</v>
      </c>
      <c r="E411" s="312">
        <v>4</v>
      </c>
      <c r="F411" s="82"/>
      <c r="G411" s="82"/>
      <c r="H411" s="82"/>
      <c r="I411" s="266"/>
      <c r="J411" s="266"/>
      <c r="K411" s="266"/>
      <c r="L411" s="266"/>
      <c r="M411" s="266"/>
      <c r="N411" s="82"/>
      <c r="O411" s="82"/>
      <c r="P411" s="82"/>
    </row>
    <row r="412" spans="1:16" s="84" customFormat="1" ht="12.75" customHeight="1">
      <c r="A412" s="78">
        <v>763</v>
      </c>
      <c r="B412" s="79" t="s">
        <v>611</v>
      </c>
      <c r="C412" s="78">
        <v>1</v>
      </c>
      <c r="D412" s="81">
        <v>1</v>
      </c>
      <c r="E412" s="312">
        <v>4</v>
      </c>
      <c r="F412" s="82"/>
      <c r="G412" s="82"/>
      <c r="H412" s="82"/>
      <c r="I412" s="266"/>
      <c r="J412" s="266"/>
      <c r="K412" s="266"/>
      <c r="L412" s="266"/>
      <c r="M412" s="266"/>
      <c r="N412" s="82"/>
      <c r="O412" s="82"/>
      <c r="P412" s="82"/>
    </row>
    <row r="413" spans="1:16" s="84" customFormat="1" ht="12.75" customHeight="1">
      <c r="A413" s="78">
        <v>765</v>
      </c>
      <c r="B413" s="79" t="s">
        <v>485</v>
      </c>
      <c r="C413" s="78">
        <v>1</v>
      </c>
      <c r="D413" s="81">
        <v>1</v>
      </c>
      <c r="E413" s="312">
        <v>8</v>
      </c>
      <c r="F413" s="82"/>
      <c r="G413" s="82"/>
      <c r="H413" s="82"/>
      <c r="I413" s="266"/>
      <c r="J413" s="266"/>
      <c r="K413" s="266"/>
      <c r="L413" s="266"/>
      <c r="M413" s="266"/>
      <c r="N413" s="82"/>
      <c r="O413" s="82"/>
      <c r="P413" s="82"/>
    </row>
    <row r="414" spans="1:16" s="84" customFormat="1" ht="12.75" customHeight="1">
      <c r="A414" s="78">
        <v>766</v>
      </c>
      <c r="B414" s="79" t="s">
        <v>486</v>
      </c>
      <c r="C414" s="78">
        <v>1</v>
      </c>
      <c r="D414" s="81">
        <v>1</v>
      </c>
      <c r="E414" s="312">
        <v>6</v>
      </c>
      <c r="F414" s="82"/>
      <c r="G414" s="82"/>
      <c r="H414" s="82"/>
      <c r="I414" s="266"/>
      <c r="J414" s="266"/>
      <c r="K414" s="266"/>
      <c r="L414" s="266"/>
      <c r="M414" s="266"/>
      <c r="N414" s="82"/>
      <c r="O414" s="82"/>
      <c r="P414" s="82"/>
    </row>
    <row r="415" spans="1:16" s="84" customFormat="1" ht="12.75" customHeight="1">
      <c r="A415" s="78">
        <v>767</v>
      </c>
      <c r="B415" s="79" t="s">
        <v>487</v>
      </c>
      <c r="C415" s="78">
        <v>1</v>
      </c>
      <c r="D415" s="81">
        <v>1</v>
      </c>
      <c r="E415" s="312">
        <v>7</v>
      </c>
      <c r="F415" s="82"/>
      <c r="G415" s="82"/>
      <c r="H415" s="82"/>
      <c r="I415" s="266"/>
      <c r="J415" s="266"/>
      <c r="K415" s="266"/>
      <c r="L415" s="266"/>
      <c r="M415" s="266"/>
      <c r="N415" s="82"/>
      <c r="O415" s="82"/>
      <c r="P415" s="82"/>
    </row>
    <row r="416" spans="1:16" s="84" customFormat="1" ht="12.75" customHeight="1">
      <c r="A416" s="78">
        <v>770</v>
      </c>
      <c r="B416" s="79" t="s">
        <v>488</v>
      </c>
      <c r="C416" s="78">
        <v>1</v>
      </c>
      <c r="D416" s="81">
        <v>1</v>
      </c>
      <c r="E416" s="312">
        <v>6</v>
      </c>
      <c r="F416" s="82"/>
      <c r="G416" s="82"/>
      <c r="H416" s="82"/>
      <c r="I416" s="266"/>
      <c r="J416" s="266"/>
      <c r="K416" s="266"/>
      <c r="L416" s="266"/>
      <c r="M416" s="266"/>
      <c r="N416" s="82"/>
      <c r="O416" s="82"/>
      <c r="P416" s="82"/>
    </row>
    <row r="417" spans="1:16" s="84" customFormat="1" ht="12.75" customHeight="1">
      <c r="A417" s="78">
        <v>773</v>
      </c>
      <c r="B417" s="79" t="s">
        <v>489</v>
      </c>
      <c r="C417" s="78">
        <v>1</v>
      </c>
      <c r="D417" s="81">
        <v>1.03</v>
      </c>
      <c r="E417" s="312">
        <v>5</v>
      </c>
      <c r="F417" s="82"/>
      <c r="G417" s="82"/>
      <c r="H417" s="82"/>
      <c r="I417" s="266"/>
      <c r="J417" s="266"/>
      <c r="K417" s="266"/>
      <c r="L417" s="266"/>
      <c r="M417" s="266"/>
      <c r="N417" s="82"/>
      <c r="O417" s="82"/>
      <c r="P417" s="82"/>
    </row>
    <row r="418" spans="1:16" s="84" customFormat="1" ht="12.75" customHeight="1">
      <c r="A418" s="78">
        <v>774</v>
      </c>
      <c r="B418" s="79" t="s">
        <v>490</v>
      </c>
      <c r="C418" s="78">
        <v>1</v>
      </c>
      <c r="D418" s="81">
        <v>1</v>
      </c>
      <c r="E418" s="312">
        <v>6</v>
      </c>
      <c r="F418" s="82"/>
      <c r="G418" s="82"/>
      <c r="H418" s="82"/>
      <c r="I418" s="266"/>
      <c r="J418" s="266"/>
      <c r="K418" s="266"/>
      <c r="L418" s="266"/>
      <c r="M418" s="266"/>
      <c r="N418" s="82"/>
      <c r="O418" s="82"/>
      <c r="P418" s="82"/>
    </row>
    <row r="419" spans="1:16" s="84" customFormat="1" ht="12.75" customHeight="1">
      <c r="A419" s="78">
        <v>775</v>
      </c>
      <c r="B419" s="79" t="s">
        <v>491</v>
      </c>
      <c r="C419" s="78">
        <v>1</v>
      </c>
      <c r="D419" s="81">
        <v>1</v>
      </c>
      <c r="E419" s="312">
        <v>2</v>
      </c>
      <c r="F419" s="82"/>
      <c r="G419" s="82"/>
      <c r="H419" s="82"/>
      <c r="I419" s="266"/>
      <c r="J419" s="266"/>
      <c r="K419" s="266"/>
      <c r="L419" s="266"/>
      <c r="M419" s="266"/>
      <c r="N419" s="82"/>
      <c r="O419" s="82"/>
      <c r="P419" s="82"/>
    </row>
    <row r="420" spans="1:16" s="84" customFormat="1" ht="12.75" customHeight="1">
      <c r="A420" s="78">
        <v>778</v>
      </c>
      <c r="B420" s="79" t="s">
        <v>492</v>
      </c>
      <c r="C420" s="78">
        <v>1</v>
      </c>
      <c r="D420" s="81">
        <v>1</v>
      </c>
      <c r="E420" s="312">
        <v>9</v>
      </c>
      <c r="F420" s="82"/>
      <c r="G420" s="82"/>
      <c r="H420" s="82"/>
      <c r="I420" s="266"/>
      <c r="J420" s="266"/>
      <c r="K420" s="266"/>
      <c r="L420" s="266"/>
      <c r="M420" s="266"/>
      <c r="N420" s="82"/>
      <c r="O420" s="82"/>
      <c r="P420" s="82"/>
    </row>
    <row r="421" spans="1:16" s="84" customFormat="1" ht="12.75" customHeight="1">
      <c r="A421" s="78">
        <v>780</v>
      </c>
      <c r="B421" s="79" t="s">
        <v>493</v>
      </c>
      <c r="C421" s="78">
        <v>1</v>
      </c>
      <c r="D421" s="81">
        <v>1</v>
      </c>
      <c r="E421" s="312">
        <v>5</v>
      </c>
      <c r="F421" s="82"/>
      <c r="G421" s="82"/>
      <c r="H421" s="82"/>
      <c r="I421" s="266"/>
      <c r="J421" s="266"/>
      <c r="K421" s="266"/>
      <c r="L421" s="266"/>
      <c r="M421" s="266"/>
      <c r="N421" s="82"/>
      <c r="O421" s="82"/>
      <c r="P421" s="82"/>
    </row>
    <row r="422" spans="1:16" s="84" customFormat="1" ht="12.75" customHeight="1">
      <c r="A422" s="78">
        <v>801</v>
      </c>
      <c r="B422" s="79" t="s">
        <v>494</v>
      </c>
      <c r="C422" s="78">
        <v>1</v>
      </c>
      <c r="D422" s="81">
        <v>1.0649999999999999</v>
      </c>
      <c r="E422" s="312">
        <v>9</v>
      </c>
      <c r="F422" s="82"/>
      <c r="G422" s="82"/>
      <c r="H422" s="82"/>
      <c r="I422" s="266"/>
      <c r="J422" s="266"/>
      <c r="K422" s="266"/>
      <c r="L422" s="266"/>
      <c r="M422" s="266"/>
      <c r="N422" s="82"/>
      <c r="O422" s="82"/>
      <c r="P422" s="82"/>
    </row>
    <row r="423" spans="1:16" s="84" customFormat="1" ht="12.75" customHeight="1">
      <c r="A423" s="78">
        <v>805</v>
      </c>
      <c r="B423" s="79" t="s">
        <v>495</v>
      </c>
      <c r="C423" s="78">
        <v>1</v>
      </c>
      <c r="D423" s="81">
        <v>1</v>
      </c>
      <c r="E423" s="312">
        <v>3</v>
      </c>
      <c r="F423" s="82"/>
      <c r="G423" s="82"/>
      <c r="H423" s="82"/>
      <c r="I423" s="266"/>
      <c r="J423" s="266"/>
      <c r="K423" s="266"/>
      <c r="L423" s="266"/>
      <c r="M423" s="266"/>
      <c r="N423" s="82"/>
      <c r="O423" s="82"/>
      <c r="P423" s="82"/>
    </row>
    <row r="424" spans="1:16" s="84" customFormat="1" ht="12.75" customHeight="1">
      <c r="A424" s="78">
        <v>806</v>
      </c>
      <c r="B424" s="79" t="s">
        <v>496</v>
      </c>
      <c r="C424" s="78">
        <v>1</v>
      </c>
      <c r="D424" s="81">
        <v>1.0580000000000001</v>
      </c>
      <c r="E424" s="312">
        <v>6</v>
      </c>
      <c r="F424" s="82"/>
      <c r="G424" s="82"/>
      <c r="H424" s="82"/>
      <c r="I424" s="266"/>
      <c r="J424" s="266"/>
      <c r="K424" s="266"/>
      <c r="L424" s="266"/>
      <c r="M424" s="266"/>
      <c r="N424" s="82"/>
      <c r="O424" s="82"/>
      <c r="P424" s="82"/>
    </row>
    <row r="425" spans="1:16" s="84" customFormat="1" ht="12.75" customHeight="1">
      <c r="A425" s="78">
        <v>810</v>
      </c>
      <c r="B425" s="79" t="s">
        <v>497</v>
      </c>
      <c r="C425" s="78">
        <v>1</v>
      </c>
      <c r="D425" s="81">
        <v>1</v>
      </c>
      <c r="E425" s="312">
        <v>6</v>
      </c>
      <c r="F425" s="82"/>
      <c r="G425" s="82"/>
      <c r="H425" s="82"/>
      <c r="I425" s="266"/>
      <c r="J425" s="266"/>
      <c r="K425" s="266"/>
      <c r="L425" s="266"/>
      <c r="M425" s="266"/>
      <c r="N425" s="82"/>
      <c r="O425" s="82"/>
      <c r="P425" s="82"/>
    </row>
    <row r="426" spans="1:16" s="84" customFormat="1" ht="12.75" customHeight="1">
      <c r="A426" s="78">
        <v>815</v>
      </c>
      <c r="B426" s="79" t="s">
        <v>498</v>
      </c>
      <c r="C426" s="78">
        <v>1</v>
      </c>
      <c r="D426" s="81">
        <v>1</v>
      </c>
      <c r="E426" s="312">
        <v>9</v>
      </c>
      <c r="F426" s="82"/>
      <c r="G426" s="82"/>
      <c r="H426" s="82"/>
      <c r="I426" s="266"/>
      <c r="J426" s="266"/>
      <c r="K426" s="266"/>
      <c r="L426" s="266"/>
      <c r="M426" s="266"/>
      <c r="N426" s="82"/>
      <c r="O426" s="82"/>
      <c r="P426" s="82"/>
    </row>
    <row r="427" spans="1:16" s="84" customFormat="1" ht="12.75" customHeight="1">
      <c r="A427" s="78">
        <v>817</v>
      </c>
      <c r="B427" s="79" t="s">
        <v>715</v>
      </c>
      <c r="C427" s="78">
        <v>1</v>
      </c>
      <c r="D427" s="81">
        <v>1</v>
      </c>
      <c r="E427" s="312">
        <v>8</v>
      </c>
      <c r="F427" s="82"/>
      <c r="G427" s="82"/>
      <c r="H427" s="82"/>
      <c r="I427" s="266"/>
      <c r="J427" s="266"/>
      <c r="K427" s="266"/>
      <c r="L427" s="266"/>
      <c r="M427" s="266"/>
      <c r="N427" s="82"/>
      <c r="O427" s="82"/>
      <c r="P427" s="82"/>
    </row>
    <row r="428" spans="1:16" s="84" customFormat="1" ht="12.75" customHeight="1">
      <c r="A428" s="78">
        <v>818</v>
      </c>
      <c r="B428" s="79" t="s">
        <v>499</v>
      </c>
      <c r="C428" s="78">
        <v>1</v>
      </c>
      <c r="D428" s="81">
        <v>1</v>
      </c>
      <c r="E428" s="312">
        <v>9</v>
      </c>
      <c r="F428" s="82"/>
      <c r="G428" s="82"/>
      <c r="H428" s="82"/>
      <c r="I428" s="266"/>
      <c r="J428" s="266"/>
      <c r="K428" s="266"/>
      <c r="L428" s="266"/>
      <c r="M428" s="266"/>
      <c r="N428" s="82"/>
      <c r="O428" s="82"/>
      <c r="P428" s="82"/>
    </row>
    <row r="429" spans="1:16" s="84" customFormat="1" ht="12.75" customHeight="1">
      <c r="A429" s="78">
        <v>821</v>
      </c>
      <c r="B429" s="79" t="s">
        <v>500</v>
      </c>
      <c r="C429" s="78">
        <v>1</v>
      </c>
      <c r="D429" s="81">
        <v>1</v>
      </c>
      <c r="E429" s="312">
        <v>8</v>
      </c>
      <c r="F429" s="82"/>
      <c r="G429" s="82"/>
      <c r="H429" s="82"/>
      <c r="I429" s="266"/>
      <c r="J429" s="266"/>
      <c r="K429" s="266"/>
      <c r="L429" s="266"/>
      <c r="M429" s="266"/>
      <c r="N429" s="82"/>
      <c r="O429" s="82"/>
      <c r="P429" s="82"/>
    </row>
    <row r="430" spans="1:16" s="84" customFormat="1" ht="12.75" customHeight="1">
      <c r="A430" s="78">
        <v>823</v>
      </c>
      <c r="B430" s="79" t="s">
        <v>501</v>
      </c>
      <c r="C430" s="78">
        <v>1</v>
      </c>
      <c r="D430" s="81">
        <v>1.0780000000000001</v>
      </c>
      <c r="E430" s="312">
        <v>10</v>
      </c>
      <c r="F430" s="82"/>
      <c r="G430" s="82"/>
      <c r="H430" s="82"/>
      <c r="I430" s="266"/>
      <c r="J430" s="266"/>
      <c r="K430" s="266"/>
      <c r="L430" s="266"/>
      <c r="M430" s="266"/>
      <c r="N430" s="82"/>
      <c r="O430" s="82"/>
      <c r="P430" s="82"/>
    </row>
    <row r="431" spans="1:16" s="84" customFormat="1" ht="12.75" customHeight="1">
      <c r="A431" s="78">
        <v>825</v>
      </c>
      <c r="B431" s="79" t="s">
        <v>502</v>
      </c>
      <c r="C431" s="78">
        <v>1</v>
      </c>
      <c r="D431" s="81">
        <v>1</v>
      </c>
      <c r="E431" s="312">
        <v>9</v>
      </c>
      <c r="F431" s="82"/>
      <c r="G431" s="82"/>
      <c r="H431" s="82"/>
      <c r="I431" s="266"/>
      <c r="J431" s="266"/>
      <c r="K431" s="266"/>
      <c r="L431" s="266"/>
      <c r="M431" s="266"/>
      <c r="N431" s="82"/>
      <c r="O431" s="82"/>
      <c r="P431" s="82"/>
    </row>
    <row r="432" spans="1:16" s="84" customFormat="1" ht="12.75" customHeight="1">
      <c r="A432" s="78">
        <v>828</v>
      </c>
      <c r="B432" s="79" t="s">
        <v>503</v>
      </c>
      <c r="C432" s="78">
        <v>1</v>
      </c>
      <c r="D432" s="81">
        <v>1</v>
      </c>
      <c r="E432" s="312">
        <v>10</v>
      </c>
      <c r="F432" s="82"/>
      <c r="G432" s="82"/>
      <c r="H432" s="82"/>
      <c r="I432" s="266"/>
      <c r="J432" s="266"/>
      <c r="K432" s="266"/>
      <c r="L432" s="266"/>
      <c r="M432" s="266"/>
      <c r="N432" s="82"/>
      <c r="O432" s="82"/>
      <c r="P432" s="82"/>
    </row>
    <row r="433" spans="1:16" s="84" customFormat="1" ht="12.75" customHeight="1">
      <c r="A433" s="78">
        <v>829</v>
      </c>
      <c r="B433" s="79" t="s">
        <v>504</v>
      </c>
      <c r="C433" s="78">
        <v>1</v>
      </c>
      <c r="D433" s="81">
        <v>1.054</v>
      </c>
      <c r="E433" s="312">
        <v>9</v>
      </c>
      <c r="F433" s="82"/>
      <c r="G433" s="82"/>
      <c r="H433" s="82"/>
      <c r="I433" s="266"/>
      <c r="J433" s="266"/>
      <c r="K433" s="266"/>
      <c r="L433" s="266"/>
      <c r="M433" s="266"/>
      <c r="N433" s="82"/>
      <c r="O433" s="82"/>
      <c r="P433" s="82"/>
    </row>
    <row r="434" spans="1:16" s="84" customFormat="1" ht="12.75" customHeight="1">
      <c r="A434" s="78">
        <v>830</v>
      </c>
      <c r="B434" s="79" t="s">
        <v>505</v>
      </c>
      <c r="C434" s="78">
        <v>1</v>
      </c>
      <c r="D434" s="81">
        <v>1.091</v>
      </c>
      <c r="E434" s="312">
        <v>9</v>
      </c>
      <c r="F434" s="82"/>
      <c r="G434" s="82"/>
      <c r="H434" s="82"/>
      <c r="I434" s="266"/>
      <c r="J434" s="266"/>
      <c r="K434" s="266"/>
      <c r="L434" s="266"/>
      <c r="M434" s="266"/>
      <c r="N434" s="82"/>
      <c r="O434" s="82"/>
      <c r="P434" s="82"/>
    </row>
    <row r="435" spans="1:16" s="84" customFormat="1" ht="12.75" customHeight="1">
      <c r="A435" s="78">
        <v>832</v>
      </c>
      <c r="B435" s="79" t="s">
        <v>506</v>
      </c>
      <c r="C435" s="78">
        <v>1</v>
      </c>
      <c r="D435" s="81">
        <v>1</v>
      </c>
      <c r="E435" s="312">
        <v>5</v>
      </c>
      <c r="F435" s="82"/>
      <c r="G435" s="82"/>
      <c r="H435" s="82"/>
      <c r="I435" s="266"/>
      <c r="J435" s="266"/>
      <c r="K435" s="266"/>
      <c r="L435" s="266"/>
      <c r="M435" s="266"/>
      <c r="N435" s="82"/>
      <c r="O435" s="82"/>
      <c r="P435" s="82"/>
    </row>
    <row r="436" spans="1:16" s="84" customFormat="1" ht="12.75" customHeight="1">
      <c r="A436" s="78">
        <v>851</v>
      </c>
      <c r="B436" s="79" t="s">
        <v>507</v>
      </c>
      <c r="C436" s="78">
        <v>1</v>
      </c>
      <c r="D436" s="81">
        <v>1</v>
      </c>
      <c r="E436" s="312">
        <v>8</v>
      </c>
      <c r="F436" s="82"/>
      <c r="G436" s="82"/>
      <c r="H436" s="82"/>
      <c r="I436" s="266"/>
      <c r="J436" s="266"/>
      <c r="K436" s="266"/>
      <c r="L436" s="266"/>
      <c r="M436" s="266"/>
      <c r="N436" s="82"/>
      <c r="O436" s="82"/>
      <c r="P436" s="82"/>
    </row>
    <row r="437" spans="1:16" s="84" customFormat="1" ht="12.75" customHeight="1">
      <c r="A437" s="78">
        <v>852</v>
      </c>
      <c r="B437" s="79" t="s">
        <v>508</v>
      </c>
      <c r="C437" s="78">
        <v>1</v>
      </c>
      <c r="D437" s="81">
        <v>1.0149999999999999</v>
      </c>
      <c r="E437" s="312">
        <v>6</v>
      </c>
      <c r="F437" s="82"/>
      <c r="G437" s="82"/>
      <c r="H437" s="82"/>
      <c r="I437" s="266"/>
      <c r="J437" s="266"/>
      <c r="K437" s="266"/>
      <c r="L437" s="266"/>
      <c r="M437" s="266"/>
      <c r="N437" s="82"/>
      <c r="O437" s="82"/>
      <c r="P437" s="82"/>
    </row>
    <row r="438" spans="1:16" s="84" customFormat="1" ht="12.75" customHeight="1">
      <c r="A438" s="78">
        <v>853</v>
      </c>
      <c r="B438" s="79" t="s">
        <v>509</v>
      </c>
      <c r="C438" s="78">
        <v>1</v>
      </c>
      <c r="D438" s="81">
        <v>1.0549999999999999</v>
      </c>
      <c r="E438" s="312">
        <v>8</v>
      </c>
      <c r="F438" s="82"/>
      <c r="G438" s="82"/>
      <c r="H438" s="82"/>
      <c r="I438" s="266"/>
      <c r="J438" s="266"/>
      <c r="K438" s="266"/>
      <c r="L438" s="266"/>
      <c r="M438" s="266"/>
      <c r="N438" s="82"/>
      <c r="O438" s="82"/>
      <c r="P438" s="82"/>
    </row>
    <row r="439" spans="1:16" s="84" customFormat="1" ht="12.75" customHeight="1">
      <c r="A439" s="78">
        <v>855</v>
      </c>
      <c r="B439" s="79" t="s">
        <v>510</v>
      </c>
      <c r="C439" s="78">
        <v>1</v>
      </c>
      <c r="D439" s="81">
        <v>1</v>
      </c>
      <c r="E439" s="312">
        <v>6</v>
      </c>
      <c r="F439" s="82"/>
      <c r="G439" s="82"/>
      <c r="H439" s="82"/>
      <c r="I439" s="266"/>
      <c r="J439" s="266"/>
      <c r="K439" s="266"/>
      <c r="L439" s="266"/>
      <c r="M439" s="266"/>
      <c r="N439" s="82"/>
      <c r="O439" s="82"/>
      <c r="P439" s="82"/>
    </row>
    <row r="440" spans="1:16" s="84" customFormat="1" ht="12.75" customHeight="1">
      <c r="A440" s="78">
        <v>860</v>
      </c>
      <c r="B440" s="79" t="s">
        <v>511</v>
      </c>
      <c r="C440" s="78">
        <v>1</v>
      </c>
      <c r="D440" s="81">
        <v>1</v>
      </c>
      <c r="E440" s="312">
        <v>9</v>
      </c>
      <c r="F440" s="82"/>
      <c r="G440" s="82"/>
      <c r="H440" s="82"/>
      <c r="I440" s="266"/>
      <c r="J440" s="266"/>
      <c r="K440" s="266"/>
      <c r="L440" s="266"/>
      <c r="M440" s="266"/>
      <c r="N440" s="82"/>
      <c r="O440" s="82"/>
      <c r="P440" s="82"/>
    </row>
    <row r="441" spans="1:16" s="84" customFormat="1" ht="12.75" customHeight="1">
      <c r="A441" s="78">
        <v>871</v>
      </c>
      <c r="B441" s="79" t="s">
        <v>512</v>
      </c>
      <c r="C441" s="78">
        <v>1</v>
      </c>
      <c r="D441" s="81">
        <v>1.0109999999999999</v>
      </c>
      <c r="E441" s="312">
        <v>3</v>
      </c>
      <c r="F441" s="82"/>
      <c r="G441" s="82"/>
      <c r="H441" s="82"/>
      <c r="I441" s="266"/>
      <c r="J441" s="266"/>
      <c r="K441" s="266"/>
      <c r="L441" s="266"/>
      <c r="M441" s="266"/>
      <c r="N441" s="82"/>
      <c r="O441" s="82"/>
      <c r="P441" s="82"/>
    </row>
    <row r="442" spans="1:16" s="84" customFormat="1" ht="12.75" customHeight="1">
      <c r="A442" s="78">
        <v>872</v>
      </c>
      <c r="B442" s="79" t="s">
        <v>513</v>
      </c>
      <c r="C442" s="78">
        <v>1</v>
      </c>
      <c r="D442" s="81">
        <v>1</v>
      </c>
      <c r="E442" s="312">
        <v>9</v>
      </c>
      <c r="F442" s="82"/>
      <c r="G442" s="82"/>
      <c r="H442" s="82"/>
      <c r="I442" s="266"/>
      <c r="J442" s="266"/>
      <c r="K442" s="266"/>
      <c r="L442" s="266"/>
      <c r="M442" s="266"/>
      <c r="N442" s="82"/>
      <c r="O442" s="82"/>
      <c r="P442" s="82"/>
    </row>
    <row r="443" spans="1:16" s="84" customFormat="1" ht="12.75" customHeight="1">
      <c r="A443" s="78">
        <v>873</v>
      </c>
      <c r="B443" s="79" t="s">
        <v>134</v>
      </c>
      <c r="C443" s="78">
        <v>1</v>
      </c>
      <c r="D443" s="81">
        <v>1.0289999999999999</v>
      </c>
      <c r="E443" s="312">
        <v>6</v>
      </c>
      <c r="F443" s="82"/>
      <c r="G443" s="82"/>
      <c r="H443" s="82"/>
      <c r="I443" s="266"/>
      <c r="J443" s="266"/>
      <c r="K443" s="266"/>
      <c r="L443" s="266"/>
      <c r="M443" s="266"/>
      <c r="N443" s="82"/>
      <c r="O443" s="82"/>
      <c r="P443" s="82"/>
    </row>
    <row r="444" spans="1:16" s="84" customFormat="1" ht="12.75" customHeight="1">
      <c r="A444" s="78">
        <v>876</v>
      </c>
      <c r="B444" s="79" t="s">
        <v>514</v>
      </c>
      <c r="C444" s="78">
        <v>1</v>
      </c>
      <c r="D444" s="81">
        <v>1</v>
      </c>
      <c r="E444" s="312">
        <v>7</v>
      </c>
      <c r="F444" s="82"/>
      <c r="G444" s="82"/>
      <c r="H444" s="82"/>
      <c r="I444" s="266"/>
      <c r="J444" s="266"/>
      <c r="K444" s="266"/>
      <c r="L444" s="266"/>
      <c r="M444" s="266"/>
      <c r="N444" s="82"/>
      <c r="O444" s="82"/>
      <c r="P444" s="82"/>
    </row>
    <row r="445" spans="1:16" s="84" customFormat="1" ht="12.75" customHeight="1">
      <c r="A445" s="78">
        <v>878</v>
      </c>
      <c r="B445" s="79" t="s">
        <v>515</v>
      </c>
      <c r="C445" s="78">
        <v>1</v>
      </c>
      <c r="D445" s="81">
        <v>1.044</v>
      </c>
      <c r="E445" s="312">
        <v>6</v>
      </c>
      <c r="F445" s="82"/>
      <c r="G445" s="82"/>
      <c r="H445" s="82"/>
      <c r="I445" s="266"/>
      <c r="J445" s="266"/>
      <c r="K445" s="266"/>
      <c r="L445" s="266"/>
      <c r="M445" s="266"/>
      <c r="N445" s="82"/>
      <c r="O445" s="82"/>
      <c r="P445" s="82"/>
    </row>
    <row r="446" spans="1:16" s="84" customFormat="1" ht="12.75" customHeight="1">
      <c r="A446" s="78">
        <v>879</v>
      </c>
      <c r="B446" s="79" t="s">
        <v>516</v>
      </c>
      <c r="C446" s="78">
        <v>1</v>
      </c>
      <c r="D446" s="81">
        <v>1</v>
      </c>
      <c r="E446" s="312">
        <v>7</v>
      </c>
      <c r="F446" s="82"/>
      <c r="G446" s="82"/>
      <c r="H446" s="82"/>
      <c r="I446" s="266"/>
      <c r="J446" s="266"/>
      <c r="K446" s="266"/>
      <c r="L446" s="266"/>
      <c r="M446" s="266"/>
      <c r="N446" s="82"/>
      <c r="O446" s="82"/>
      <c r="P446" s="82"/>
    </row>
    <row r="447" spans="1:16" s="84" customFormat="1" ht="12.75" customHeight="1">
      <c r="A447" s="78">
        <v>885</v>
      </c>
      <c r="B447" s="79" t="s">
        <v>517</v>
      </c>
      <c r="C447" s="78">
        <v>1</v>
      </c>
      <c r="D447" s="81">
        <v>1</v>
      </c>
      <c r="E447" s="312">
        <v>8</v>
      </c>
      <c r="F447" s="82"/>
      <c r="G447" s="82"/>
      <c r="H447" s="82"/>
      <c r="I447" s="266"/>
      <c r="J447" s="266"/>
      <c r="K447" s="266"/>
      <c r="L447" s="266"/>
      <c r="M447" s="266"/>
      <c r="N447" s="82"/>
      <c r="O447" s="82"/>
      <c r="P447" s="82"/>
    </row>
    <row r="448" spans="1:16" s="84" customFormat="1" ht="12.75" customHeight="1">
      <c r="A448" s="78">
        <v>910</v>
      </c>
      <c r="B448" s="79" t="s">
        <v>518</v>
      </c>
      <c r="C448" s="78">
        <v>1</v>
      </c>
      <c r="D448" s="81">
        <v>1</v>
      </c>
      <c r="E448" s="312">
        <v>6</v>
      </c>
      <c r="F448" s="82"/>
      <c r="G448" s="82"/>
      <c r="H448" s="82"/>
      <c r="I448" s="266"/>
      <c r="J448" s="266"/>
      <c r="K448" s="266"/>
      <c r="L448" s="266"/>
      <c r="M448" s="266"/>
      <c r="N448" s="82"/>
      <c r="O448" s="82"/>
      <c r="P448" s="82"/>
    </row>
    <row r="449" spans="1:16" ht="12.75" customHeight="1">
      <c r="A449" s="78">
        <v>915</v>
      </c>
      <c r="B449" s="79" t="s">
        <v>519</v>
      </c>
      <c r="C449" s="78">
        <v>1</v>
      </c>
      <c r="D449" s="81">
        <v>1.0389999999999999</v>
      </c>
      <c r="E449" s="312">
        <v>7</v>
      </c>
      <c r="F449" s="82"/>
      <c r="G449" s="82"/>
      <c r="H449" s="82"/>
      <c r="N449" s="82"/>
    </row>
    <row r="450" spans="1:16" ht="12.75" customHeight="1">
      <c r="A450" s="122">
        <v>999</v>
      </c>
      <c r="B450" s="123" t="s">
        <v>585</v>
      </c>
      <c r="C450" s="124"/>
      <c r="D450" s="125">
        <f>SUM(D10:D449)/COUNTIF(D10:D449,"&gt;0")</f>
        <v>1.013043939393939</v>
      </c>
      <c r="E450" s="337" t="s">
        <v>666</v>
      </c>
      <c r="G450" s="82"/>
      <c r="H450" s="82"/>
    </row>
    <row r="451" spans="1:16" s="86" customFormat="1" ht="12.75" customHeight="1">
      <c r="A451" s="85"/>
      <c r="C451" s="85"/>
      <c r="D451" s="85"/>
      <c r="E451" s="85"/>
      <c r="F451" s="85"/>
      <c r="G451" s="82"/>
      <c r="H451" s="82"/>
      <c r="I451" s="266"/>
      <c r="J451" s="266"/>
      <c r="K451" s="267"/>
      <c r="L451" s="267"/>
      <c r="M451" s="267"/>
      <c r="N451" s="85"/>
      <c r="O451" s="85"/>
      <c r="P451" s="85"/>
    </row>
    <row r="60000" spans="1:1" ht="12.75" customHeight="1">
      <c r="A60000" s="78" t="s">
        <v>754</v>
      </c>
    </row>
    <row r="60001" spans="1:1" ht="12.75" customHeight="1">
      <c r="A60001" s="78" t="s">
        <v>3</v>
      </c>
    </row>
  </sheetData>
  <autoFilter ref="A9:M450">
    <filterColumn colId="4"/>
  </autoFilter>
  <sortState ref="G10:L449">
    <sortCondition ref="G449"/>
  </sortState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autoPageBreaks="0"/>
  </sheetPr>
  <dimension ref="A1:N29"/>
  <sheetViews>
    <sheetView showGridLines="0" workbookViewId="0">
      <selection activeCell="J1" sqref="J1"/>
    </sheetView>
  </sheetViews>
  <sheetFormatPr defaultColWidth="9.33203125" defaultRowHeight="15.75"/>
  <cols>
    <col min="1" max="1" width="13.5" style="231" customWidth="1"/>
    <col min="2" max="2" width="13" style="231" customWidth="1"/>
    <col min="3" max="3" width="7.1640625" style="231" customWidth="1"/>
    <col min="4" max="12" width="9.33203125" style="231"/>
    <col min="13" max="13" width="24" style="231" customWidth="1"/>
    <col min="14" max="16384" width="9.33203125" style="231"/>
  </cols>
  <sheetData>
    <row r="1" spans="1:14" ht="36">
      <c r="A1" s="279" t="s">
        <v>662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23.25">
      <c r="A2" s="281" t="s">
        <v>663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1:14">
      <c r="A3" s="282" t="s">
        <v>586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3">
        <v>42599</v>
      </c>
      <c r="N3" s="280"/>
    </row>
    <row r="5" spans="1:14" s="345" customFormat="1">
      <c r="A5" s="231" t="s">
        <v>741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</row>
    <row r="6" spans="1:14" s="345" customFormat="1">
      <c r="A6" s="231" t="s">
        <v>742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</row>
    <row r="7" spans="1:14">
      <c r="A7" s="231" t="s">
        <v>744</v>
      </c>
    </row>
    <row r="8" spans="1:14">
      <c r="A8" s="231" t="s">
        <v>743</v>
      </c>
    </row>
    <row r="10" spans="1:14">
      <c r="A10" s="231" t="s">
        <v>750</v>
      </c>
    </row>
    <row r="11" spans="1:14">
      <c r="A11" s="231" t="s">
        <v>751</v>
      </c>
    </row>
    <row r="12" spans="1:14">
      <c r="A12" s="231" t="s">
        <v>745</v>
      </c>
    </row>
    <row r="14" spans="1:14">
      <c r="A14" s="231" t="s">
        <v>749</v>
      </c>
    </row>
    <row r="15" spans="1:14">
      <c r="A15" s="231" t="s">
        <v>748</v>
      </c>
    </row>
    <row r="17" spans="1:1">
      <c r="A17" s="231" t="s">
        <v>746</v>
      </c>
    </row>
    <row r="18" spans="1:1">
      <c r="A18" s="231" t="s">
        <v>747</v>
      </c>
    </row>
    <row r="20" spans="1:1">
      <c r="A20" s="231" t="s">
        <v>1541</v>
      </c>
    </row>
    <row r="21" spans="1:1">
      <c r="A21" s="231" t="s">
        <v>1542</v>
      </c>
    </row>
    <row r="22" spans="1:1">
      <c r="A22" s="231" t="s">
        <v>1543</v>
      </c>
    </row>
    <row r="23" spans="1:1">
      <c r="A23" s="231" t="s">
        <v>1544</v>
      </c>
    </row>
    <row r="25" spans="1:1">
      <c r="A25" s="231" t="s">
        <v>1545</v>
      </c>
    </row>
    <row r="26" spans="1:1">
      <c r="A26" s="231" t="s">
        <v>1546</v>
      </c>
    </row>
    <row r="27" spans="1:1">
      <c r="A27" s="231" t="s">
        <v>1547</v>
      </c>
    </row>
    <row r="28" spans="1:1">
      <c r="A28" s="231" t="s">
        <v>1548</v>
      </c>
    </row>
    <row r="29" spans="1:1">
      <c r="A29" s="231" t="s">
        <v>1549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codeName="Sheet4">
    <pageSetUpPr autoPageBreaks="0"/>
  </sheetPr>
  <dimension ref="A1:AO790"/>
  <sheetViews>
    <sheetView showGridLines="0" zoomScale="80" zoomScaleNormal="80" workbookViewId="0">
      <pane xSplit="2" ySplit="9" topLeftCell="C745" activePane="bottomRight" state="frozen"/>
      <selection activeCell="J1" sqref="J1"/>
      <selection pane="topRight" activeCell="J1" sqref="J1"/>
      <selection pane="bottomLeft" activeCell="J1" sqref="J1"/>
      <selection pane="bottomRight" activeCell="J1" sqref="J1"/>
    </sheetView>
  </sheetViews>
  <sheetFormatPr defaultColWidth="11.1640625" defaultRowHeight="15"/>
  <cols>
    <col min="1" max="1" width="14.5" style="132" customWidth="1"/>
    <col min="2" max="2" width="20" style="132" customWidth="1"/>
    <col min="3" max="5" width="7.6640625" style="132" customWidth="1"/>
    <col min="6" max="6" width="10.33203125" style="132" customWidth="1"/>
    <col min="7" max="7" width="9" style="132" customWidth="1"/>
    <col min="8" max="8" width="7.6640625" style="132" customWidth="1"/>
    <col min="9" max="9" width="7.6640625" style="131" customWidth="1"/>
    <col min="10" max="14" width="7.6640625" style="132" customWidth="1"/>
    <col min="15" max="15" width="9" style="132" customWidth="1"/>
    <col min="16" max="17" width="7.6640625" style="132" customWidth="1"/>
    <col min="18" max="18" width="9" style="132" customWidth="1"/>
    <col min="19" max="19" width="5.83203125" style="132" customWidth="1"/>
    <col min="20" max="20" width="15" style="132" customWidth="1"/>
    <col min="21" max="21" width="27.6640625" style="132" customWidth="1"/>
    <col min="22" max="23" width="6.1640625" style="131" customWidth="1"/>
    <col min="24" max="24" width="8.33203125" style="131" customWidth="1"/>
    <col min="25" max="26" width="9.6640625" style="131" customWidth="1"/>
    <col min="27" max="27" width="8.33203125" style="131" customWidth="1"/>
    <col min="28" max="29" width="6.1640625" style="131" customWidth="1"/>
    <col min="30" max="30" width="7.6640625" style="131" customWidth="1"/>
    <col min="31" max="31" width="6.1640625" style="131" customWidth="1"/>
    <col min="32" max="32" width="9" style="131" customWidth="1"/>
    <col min="33" max="34" width="6.1640625" style="131" customWidth="1"/>
    <col min="35" max="36" width="7.6640625" style="131" customWidth="1"/>
    <col min="37" max="37" width="4.5" style="132" customWidth="1"/>
    <col min="38" max="38" width="8.6640625" style="131" customWidth="1"/>
    <col min="39" max="41" width="8.6640625" style="132" customWidth="1"/>
    <col min="42" max="16384" width="11.1640625" style="132"/>
  </cols>
  <sheetData>
    <row r="1" spans="1:41" s="131" customFormat="1" ht="14.25" customHeight="1"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T1" s="130" t="s">
        <v>1550</v>
      </c>
    </row>
    <row r="2" spans="1:41" s="131" customFormat="1" hidden="1"/>
    <row r="3" spans="1:41" hidden="1">
      <c r="B3" s="131"/>
      <c r="C3" s="130"/>
      <c r="D3" s="131"/>
      <c r="E3" s="131"/>
    </row>
    <row r="4" spans="1:41" hidden="1">
      <c r="D4" s="131"/>
      <c r="E4" s="131"/>
      <c r="J4" s="131"/>
      <c r="K4" s="131"/>
      <c r="L4" s="131"/>
      <c r="O4" s="131"/>
      <c r="P4" s="131"/>
      <c r="Q4" s="131"/>
      <c r="R4" s="131"/>
      <c r="S4" s="131"/>
    </row>
    <row r="5" spans="1:41">
      <c r="B5" s="131"/>
      <c r="C5" s="130"/>
      <c r="D5" s="131"/>
      <c r="E5" s="131"/>
      <c r="I5" s="130"/>
      <c r="Q5" s="319" t="s">
        <v>753</v>
      </c>
    </row>
    <row r="6" spans="1:41" s="147" customFormat="1">
      <c r="A6" s="236" t="s">
        <v>586</v>
      </c>
      <c r="B6" s="133"/>
      <c r="C6" s="133"/>
      <c r="D6" s="133"/>
      <c r="E6" s="133"/>
      <c r="F6" s="134"/>
      <c r="G6" s="134"/>
      <c r="H6" s="134"/>
      <c r="I6" s="133"/>
      <c r="J6" s="134"/>
      <c r="K6" s="134"/>
      <c r="L6" s="134"/>
      <c r="M6" s="134"/>
      <c r="N6" s="134"/>
      <c r="O6" s="284"/>
      <c r="P6" s="284"/>
      <c r="Q6" s="284"/>
      <c r="R6" s="135"/>
      <c r="S6" s="237"/>
      <c r="T6" s="238" t="s">
        <v>587</v>
      </c>
      <c r="U6" s="239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1"/>
      <c r="AL6" s="270"/>
      <c r="AM6" s="271"/>
      <c r="AN6" s="271"/>
      <c r="AO6" s="272"/>
    </row>
    <row r="7" spans="1:41" s="147" customFormat="1">
      <c r="A7" s="242"/>
      <c r="B7" s="242"/>
      <c r="C7" s="243" t="s">
        <v>588</v>
      </c>
      <c r="D7" s="244"/>
      <c r="E7" s="244"/>
      <c r="F7" s="244"/>
      <c r="G7" s="244"/>
      <c r="H7" s="244"/>
      <c r="I7" s="245" t="s">
        <v>589</v>
      </c>
      <c r="J7" s="246"/>
      <c r="K7" s="247" t="s">
        <v>559</v>
      </c>
      <c r="L7" s="247"/>
      <c r="M7" s="246"/>
      <c r="N7" s="243"/>
      <c r="O7" s="243" t="s">
        <v>591</v>
      </c>
      <c r="P7" s="247"/>
      <c r="Q7" s="246"/>
      <c r="R7" s="246" t="s">
        <v>592</v>
      </c>
      <c r="S7" s="237"/>
      <c r="T7" s="248"/>
      <c r="U7" s="248"/>
      <c r="V7" s="249" t="s">
        <v>588</v>
      </c>
      <c r="W7" s="250"/>
      <c r="X7" s="250"/>
      <c r="Y7" s="250"/>
      <c r="Z7" s="250"/>
      <c r="AA7" s="251"/>
      <c r="AB7" s="249" t="s">
        <v>559</v>
      </c>
      <c r="AC7" s="250"/>
      <c r="AD7" s="251"/>
      <c r="AE7" s="252" t="s">
        <v>593</v>
      </c>
      <c r="AF7" s="249" t="s">
        <v>591</v>
      </c>
      <c r="AG7" s="250"/>
      <c r="AH7" s="250"/>
      <c r="AI7" s="250"/>
      <c r="AJ7" s="253"/>
      <c r="AL7" s="273" t="s">
        <v>521</v>
      </c>
      <c r="AM7" s="274" t="s">
        <v>717</v>
      </c>
      <c r="AN7" s="274" t="s">
        <v>716</v>
      </c>
      <c r="AO7" s="275"/>
    </row>
    <row r="8" spans="1:41" s="147" customFormat="1">
      <c r="A8" s="136" t="s">
        <v>531</v>
      </c>
      <c r="B8" s="136" t="s">
        <v>594</v>
      </c>
      <c r="C8" s="137" t="s">
        <v>595</v>
      </c>
      <c r="D8" s="138" t="s">
        <v>596</v>
      </c>
      <c r="E8" s="138" t="s">
        <v>597</v>
      </c>
      <c r="F8" s="138" t="s">
        <v>598</v>
      </c>
      <c r="G8" s="138" t="s">
        <v>599</v>
      </c>
      <c r="H8" s="138" t="s">
        <v>600</v>
      </c>
      <c r="I8" s="137" t="s">
        <v>601</v>
      </c>
      <c r="J8" s="139" t="s">
        <v>602</v>
      </c>
      <c r="K8" s="138" t="s">
        <v>595</v>
      </c>
      <c r="L8" s="138" t="s">
        <v>596</v>
      </c>
      <c r="M8" s="139" t="s">
        <v>603</v>
      </c>
      <c r="N8" s="136" t="s">
        <v>593</v>
      </c>
      <c r="O8" s="137" t="s">
        <v>604</v>
      </c>
      <c r="P8" s="136" t="s">
        <v>605</v>
      </c>
      <c r="Q8" s="318" t="s">
        <v>736</v>
      </c>
      <c r="R8" s="136" t="s">
        <v>606</v>
      </c>
      <c r="S8" s="237"/>
      <c r="T8" s="254" t="s">
        <v>531</v>
      </c>
      <c r="U8" s="254" t="s">
        <v>594</v>
      </c>
      <c r="V8" s="255" t="s">
        <v>595</v>
      </c>
      <c r="W8" s="256" t="s">
        <v>596</v>
      </c>
      <c r="X8" s="256" t="s">
        <v>597</v>
      </c>
      <c r="Y8" s="256" t="s">
        <v>598</v>
      </c>
      <c r="Z8" s="256" t="s">
        <v>599</v>
      </c>
      <c r="AA8" s="256" t="s">
        <v>600</v>
      </c>
      <c r="AB8" s="255" t="s">
        <v>595</v>
      </c>
      <c r="AC8" s="256" t="s">
        <v>596</v>
      </c>
      <c r="AD8" s="257" t="s">
        <v>603</v>
      </c>
      <c r="AE8" s="254" t="s">
        <v>607</v>
      </c>
      <c r="AF8" s="255" t="s">
        <v>604</v>
      </c>
      <c r="AG8" s="256" t="s">
        <v>595</v>
      </c>
      <c r="AH8" s="256" t="s">
        <v>596</v>
      </c>
      <c r="AI8" s="256" t="s">
        <v>608</v>
      </c>
      <c r="AJ8" s="257" t="s">
        <v>600</v>
      </c>
      <c r="AL8" s="276" t="s">
        <v>60</v>
      </c>
      <c r="AM8" s="277" t="s">
        <v>60</v>
      </c>
      <c r="AN8" s="277" t="s">
        <v>60</v>
      </c>
      <c r="AO8" s="278" t="s">
        <v>736</v>
      </c>
    </row>
    <row r="9" spans="1:41" s="147" customFormat="1">
      <c r="A9" s="140"/>
      <c r="B9" s="140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T9" s="140"/>
      <c r="V9" s="131"/>
      <c r="W9" s="131"/>
      <c r="X9" s="131"/>
      <c r="Y9" s="131"/>
      <c r="Z9" s="131"/>
      <c r="AA9" s="131"/>
      <c r="AB9" s="131"/>
      <c r="AC9" s="131"/>
      <c r="AD9" s="258"/>
      <c r="AE9" s="131"/>
      <c r="AF9" s="131"/>
      <c r="AG9" s="131"/>
      <c r="AH9" s="131"/>
      <c r="AI9" s="131"/>
      <c r="AJ9" s="131"/>
    </row>
    <row r="10" spans="1:41">
      <c r="A10" s="131">
        <f>T10</f>
        <v>409201201</v>
      </c>
      <c r="B10" s="132" t="str">
        <f>U10</f>
        <v>ALMA DEL MAR</v>
      </c>
      <c r="C10" s="143">
        <f t="shared" ref="C10:H25" si="0">ROUND(V10,0)</f>
        <v>0</v>
      </c>
      <c r="D10" s="143">
        <f t="shared" si="0"/>
        <v>0</v>
      </c>
      <c r="E10" s="143">
        <f t="shared" si="0"/>
        <v>27</v>
      </c>
      <c r="F10" s="143">
        <f t="shared" si="0"/>
        <v>191</v>
      </c>
      <c r="G10" s="143">
        <f t="shared" si="0"/>
        <v>40</v>
      </c>
      <c r="H10" s="143">
        <f t="shared" si="0"/>
        <v>0</v>
      </c>
      <c r="I10" s="143">
        <f>ROUND(0.0375*(SUM(E10:H10)+ROUND(D10*0.5,4)+ROUND(L10*0.5,4)+M10),4)+ROUND((0.0475)*N10,4)</f>
        <v>10.65</v>
      </c>
      <c r="J10" s="143"/>
      <c r="K10" s="143">
        <f>ROUND(AB10,0)</f>
        <v>0</v>
      </c>
      <c r="L10" s="143">
        <f>ROUND(AC10,0)</f>
        <v>0</v>
      </c>
      <c r="M10" s="143">
        <f>ROUND(AD10,0)</f>
        <v>26</v>
      </c>
      <c r="N10" s="143">
        <f>ROUND(AE10,0)</f>
        <v>0</v>
      </c>
      <c r="O10" s="143">
        <f>ROUND(AF10,0)</f>
        <v>156</v>
      </c>
      <c r="P10" s="143">
        <f>ROUND((AG10+AH10)/2,0)+ROUND(AI10+AJ10,0)</f>
        <v>23</v>
      </c>
      <c r="Q10" s="143">
        <f>AO10</f>
        <v>10</v>
      </c>
      <c r="R10" s="143">
        <f>SUM(E10:H10)+M10+N10+ROUND(C10*0.5,0)+ROUND(D10*0.5,0)+ROUND(K10*0.5,0)+ROUND(L10*0.5,0)</f>
        <v>284</v>
      </c>
      <c r="S10" s="146"/>
      <c r="T10" s="259">
        <v>409201201</v>
      </c>
      <c r="U10" s="129" t="s">
        <v>446</v>
      </c>
      <c r="V10" s="259">
        <v>0</v>
      </c>
      <c r="W10" s="259">
        <v>0</v>
      </c>
      <c r="X10" s="259">
        <v>27</v>
      </c>
      <c r="Y10" s="259">
        <v>191</v>
      </c>
      <c r="Z10" s="259">
        <v>40</v>
      </c>
      <c r="AA10" s="259">
        <v>0</v>
      </c>
      <c r="AB10" s="259">
        <v>0</v>
      </c>
      <c r="AC10" s="259">
        <v>0</v>
      </c>
      <c r="AD10" s="259">
        <v>26</v>
      </c>
      <c r="AE10" s="259">
        <v>0</v>
      </c>
      <c r="AF10" s="259">
        <v>156</v>
      </c>
      <c r="AG10" s="259">
        <v>0</v>
      </c>
      <c r="AH10" s="259">
        <v>0</v>
      </c>
      <c r="AI10" s="259">
        <v>23</v>
      </c>
      <c r="AJ10" s="259">
        <v>0</v>
      </c>
      <c r="AK10" s="128"/>
      <c r="AL10" s="259">
        <v>409</v>
      </c>
      <c r="AM10" s="259">
        <v>201</v>
      </c>
      <c r="AN10" s="259">
        <v>201</v>
      </c>
      <c r="AO10" s="259">
        <v>10</v>
      </c>
    </row>
    <row r="11" spans="1:41">
      <c r="A11" s="131">
        <f t="shared" ref="A11:B74" si="1">T11</f>
        <v>410035035</v>
      </c>
      <c r="B11" s="132" t="str">
        <f t="shared" si="1"/>
        <v>EXCEL ACADEMY</v>
      </c>
      <c r="C11" s="143">
        <f t="shared" si="0"/>
        <v>0</v>
      </c>
      <c r="D11" s="143">
        <f t="shared" si="0"/>
        <v>0</v>
      </c>
      <c r="E11" s="143">
        <f t="shared" si="0"/>
        <v>0</v>
      </c>
      <c r="F11" s="143">
        <f t="shared" si="0"/>
        <v>42</v>
      </c>
      <c r="G11" s="143">
        <f t="shared" si="0"/>
        <v>192</v>
      </c>
      <c r="H11" s="143">
        <f t="shared" si="0"/>
        <v>36</v>
      </c>
      <c r="I11" s="143">
        <f t="shared" ref="I11:I74" si="2">ROUND(0.0375*(SUM(E11:H11)+ROUND(D11*0.5,4)+ROUND(L11*0.5,4)+M11),4)+ROUND((0.0475)*N11,4)</f>
        <v>12.3375</v>
      </c>
      <c r="J11" s="143"/>
      <c r="K11" s="143">
        <f t="shared" ref="K11:O61" si="3">ROUND(AB11,0)</f>
        <v>0</v>
      </c>
      <c r="L11" s="143">
        <f t="shared" si="3"/>
        <v>0</v>
      </c>
      <c r="M11" s="143">
        <f t="shared" si="3"/>
        <v>59</v>
      </c>
      <c r="N11" s="143">
        <f t="shared" si="3"/>
        <v>0</v>
      </c>
      <c r="O11" s="143">
        <f t="shared" si="3"/>
        <v>137</v>
      </c>
      <c r="P11" s="143">
        <f t="shared" ref="P11:P74" si="4">ROUND((AG11+AH11)/2,0)+ROUND(AI11+AJ11,0)</f>
        <v>22</v>
      </c>
      <c r="Q11" s="143">
        <f t="shared" ref="Q11:Q74" si="5">AO11</f>
        <v>10</v>
      </c>
      <c r="R11" s="143">
        <f t="shared" ref="R11:R74" si="6">SUM(E11:H11)+M11+N11+ROUND(C11*0.5,0)+ROUND(D11*0.5,0)+ROUND(K11*0.5,0)+ROUND(L11*0.5,0)</f>
        <v>329</v>
      </c>
      <c r="S11" s="146"/>
      <c r="T11" s="259">
        <v>410035035</v>
      </c>
      <c r="U11" s="129" t="s">
        <v>66</v>
      </c>
      <c r="V11" s="259">
        <v>0</v>
      </c>
      <c r="W11" s="259">
        <v>0</v>
      </c>
      <c r="X11" s="259">
        <v>0</v>
      </c>
      <c r="Y11" s="259">
        <v>42</v>
      </c>
      <c r="Z11" s="259">
        <v>192</v>
      </c>
      <c r="AA11" s="259">
        <v>36</v>
      </c>
      <c r="AB11" s="259">
        <v>0</v>
      </c>
      <c r="AC11" s="259">
        <v>0</v>
      </c>
      <c r="AD11" s="259">
        <v>59</v>
      </c>
      <c r="AE11" s="259">
        <v>0</v>
      </c>
      <c r="AF11" s="259">
        <v>137</v>
      </c>
      <c r="AG11" s="259">
        <v>0</v>
      </c>
      <c r="AH11" s="259">
        <v>0</v>
      </c>
      <c r="AI11" s="259">
        <v>0</v>
      </c>
      <c r="AJ11" s="259">
        <v>22</v>
      </c>
      <c r="AK11" s="128"/>
      <c r="AL11" s="259">
        <v>410</v>
      </c>
      <c r="AM11" s="259">
        <v>35</v>
      </c>
      <c r="AN11" s="259">
        <v>35</v>
      </c>
      <c r="AO11" s="259">
        <v>10</v>
      </c>
    </row>
    <row r="12" spans="1:41">
      <c r="A12" s="131">
        <f t="shared" si="1"/>
        <v>410035044</v>
      </c>
      <c r="B12" s="132" t="str">
        <f t="shared" si="1"/>
        <v>EXCEL ACADEMY</v>
      </c>
      <c r="C12" s="143">
        <f t="shared" si="0"/>
        <v>0</v>
      </c>
      <c r="D12" s="143">
        <f t="shared" si="0"/>
        <v>0</v>
      </c>
      <c r="E12" s="143">
        <f t="shared" si="0"/>
        <v>0</v>
      </c>
      <c r="F12" s="143">
        <f t="shared" si="0"/>
        <v>0</v>
      </c>
      <c r="G12" s="143">
        <f t="shared" si="0"/>
        <v>0</v>
      </c>
      <c r="H12" s="143">
        <f t="shared" si="0"/>
        <v>1</v>
      </c>
      <c r="I12" s="143">
        <f t="shared" si="2"/>
        <v>3.7499999999999999E-2</v>
      </c>
      <c r="J12" s="143"/>
      <c r="K12" s="143">
        <f t="shared" si="3"/>
        <v>0</v>
      </c>
      <c r="L12" s="143">
        <f t="shared" si="3"/>
        <v>0</v>
      </c>
      <c r="M12" s="143">
        <f t="shared" si="3"/>
        <v>0</v>
      </c>
      <c r="N12" s="143">
        <f t="shared" si="3"/>
        <v>0</v>
      </c>
      <c r="O12" s="143">
        <f t="shared" si="3"/>
        <v>0</v>
      </c>
      <c r="P12" s="143">
        <f t="shared" si="4"/>
        <v>1</v>
      </c>
      <c r="Q12" s="143">
        <f t="shared" si="5"/>
        <v>10</v>
      </c>
      <c r="R12" s="143">
        <f t="shared" si="6"/>
        <v>1</v>
      </c>
      <c r="S12" s="146"/>
      <c r="T12" s="259">
        <v>410035044</v>
      </c>
      <c r="U12" s="129" t="s">
        <v>66</v>
      </c>
      <c r="V12" s="259">
        <v>0</v>
      </c>
      <c r="W12" s="259">
        <v>0</v>
      </c>
      <c r="X12" s="259">
        <v>0</v>
      </c>
      <c r="Y12" s="259">
        <v>0</v>
      </c>
      <c r="Z12" s="259">
        <v>0</v>
      </c>
      <c r="AA12" s="259">
        <v>1</v>
      </c>
      <c r="AB12" s="259">
        <v>0</v>
      </c>
      <c r="AC12" s="259">
        <v>0</v>
      </c>
      <c r="AD12" s="259">
        <v>0</v>
      </c>
      <c r="AE12" s="259">
        <v>0</v>
      </c>
      <c r="AF12" s="259">
        <v>0</v>
      </c>
      <c r="AG12" s="259">
        <v>0</v>
      </c>
      <c r="AH12" s="259">
        <v>0</v>
      </c>
      <c r="AI12" s="259">
        <v>0</v>
      </c>
      <c r="AJ12" s="259">
        <v>1</v>
      </c>
      <c r="AK12" s="128"/>
      <c r="AL12" s="259">
        <v>410</v>
      </c>
      <c r="AM12" s="259">
        <v>35</v>
      </c>
      <c r="AN12" s="259">
        <v>44</v>
      </c>
      <c r="AO12" s="259">
        <v>10</v>
      </c>
    </row>
    <row r="13" spans="1:41">
      <c r="A13" s="131">
        <f t="shared" si="1"/>
        <v>410035057</v>
      </c>
      <c r="B13" s="132" t="str">
        <f t="shared" si="1"/>
        <v>EXCEL ACADEMY</v>
      </c>
      <c r="C13" s="143">
        <f t="shared" si="0"/>
        <v>0</v>
      </c>
      <c r="D13" s="143">
        <f t="shared" si="0"/>
        <v>0</v>
      </c>
      <c r="E13" s="143">
        <f t="shared" si="0"/>
        <v>0</v>
      </c>
      <c r="F13" s="143">
        <f t="shared" si="0"/>
        <v>35</v>
      </c>
      <c r="G13" s="143">
        <f t="shared" si="0"/>
        <v>77</v>
      </c>
      <c r="H13" s="143">
        <f t="shared" si="0"/>
        <v>59</v>
      </c>
      <c r="I13" s="143">
        <f t="shared" si="2"/>
        <v>7.5</v>
      </c>
      <c r="J13" s="143"/>
      <c r="K13" s="143">
        <f t="shared" si="3"/>
        <v>0</v>
      </c>
      <c r="L13" s="143">
        <f t="shared" si="3"/>
        <v>0</v>
      </c>
      <c r="M13" s="143">
        <f t="shared" si="3"/>
        <v>29</v>
      </c>
      <c r="N13" s="143">
        <f t="shared" si="3"/>
        <v>0</v>
      </c>
      <c r="O13" s="143">
        <f t="shared" si="3"/>
        <v>66</v>
      </c>
      <c r="P13" s="143">
        <f t="shared" si="4"/>
        <v>29</v>
      </c>
      <c r="Q13" s="143">
        <f t="shared" si="5"/>
        <v>9</v>
      </c>
      <c r="R13" s="143">
        <f t="shared" si="6"/>
        <v>200</v>
      </c>
      <c r="S13" s="146"/>
      <c r="T13" s="259">
        <v>410035057</v>
      </c>
      <c r="U13" s="129" t="s">
        <v>66</v>
      </c>
      <c r="V13" s="259">
        <v>0</v>
      </c>
      <c r="W13" s="259">
        <v>0</v>
      </c>
      <c r="X13" s="259">
        <v>0</v>
      </c>
      <c r="Y13" s="259">
        <v>35</v>
      </c>
      <c r="Z13" s="259">
        <v>77</v>
      </c>
      <c r="AA13" s="259">
        <v>59</v>
      </c>
      <c r="AB13" s="259">
        <v>0</v>
      </c>
      <c r="AC13" s="259">
        <v>0</v>
      </c>
      <c r="AD13" s="259">
        <v>29</v>
      </c>
      <c r="AE13" s="259">
        <v>0</v>
      </c>
      <c r="AF13" s="259">
        <v>66</v>
      </c>
      <c r="AG13" s="259">
        <v>0</v>
      </c>
      <c r="AH13" s="259">
        <v>0</v>
      </c>
      <c r="AI13" s="259">
        <v>0</v>
      </c>
      <c r="AJ13" s="259">
        <v>29</v>
      </c>
      <c r="AK13" s="128"/>
      <c r="AL13" s="259">
        <v>410</v>
      </c>
      <c r="AM13" s="259">
        <v>35</v>
      </c>
      <c r="AN13" s="259">
        <v>57</v>
      </c>
      <c r="AO13" s="259">
        <v>9</v>
      </c>
    </row>
    <row r="14" spans="1:41">
      <c r="A14" s="131">
        <f t="shared" si="1"/>
        <v>410035093</v>
      </c>
      <c r="B14" s="132" t="str">
        <f t="shared" si="1"/>
        <v>EXCEL ACADEMY</v>
      </c>
      <c r="C14" s="143">
        <f t="shared" si="0"/>
        <v>0</v>
      </c>
      <c r="D14" s="143">
        <f t="shared" si="0"/>
        <v>0</v>
      </c>
      <c r="E14" s="143">
        <f t="shared" si="0"/>
        <v>0</v>
      </c>
      <c r="F14" s="143">
        <f t="shared" si="0"/>
        <v>0</v>
      </c>
      <c r="G14" s="143">
        <f t="shared" si="0"/>
        <v>3</v>
      </c>
      <c r="H14" s="143">
        <f t="shared" si="0"/>
        <v>2</v>
      </c>
      <c r="I14" s="143">
        <f t="shared" si="2"/>
        <v>0.1875</v>
      </c>
      <c r="J14" s="143"/>
      <c r="K14" s="143">
        <f t="shared" si="3"/>
        <v>0</v>
      </c>
      <c r="L14" s="143">
        <f t="shared" si="3"/>
        <v>0</v>
      </c>
      <c r="M14" s="143">
        <f t="shared" si="3"/>
        <v>0</v>
      </c>
      <c r="N14" s="143">
        <f t="shared" si="3"/>
        <v>0</v>
      </c>
      <c r="O14" s="143">
        <f t="shared" si="3"/>
        <v>1</v>
      </c>
      <c r="P14" s="143">
        <f t="shared" si="4"/>
        <v>1</v>
      </c>
      <c r="Q14" s="143">
        <f t="shared" si="5"/>
        <v>9</v>
      </c>
      <c r="R14" s="143">
        <f t="shared" si="6"/>
        <v>5</v>
      </c>
      <c r="S14" s="146"/>
      <c r="T14" s="259">
        <v>410035093</v>
      </c>
      <c r="U14" s="129" t="s">
        <v>66</v>
      </c>
      <c r="V14" s="259">
        <v>0</v>
      </c>
      <c r="W14" s="259">
        <v>0</v>
      </c>
      <c r="X14" s="259">
        <v>0</v>
      </c>
      <c r="Y14" s="259">
        <v>0</v>
      </c>
      <c r="Z14" s="259">
        <v>3</v>
      </c>
      <c r="AA14" s="259">
        <v>2</v>
      </c>
      <c r="AB14" s="259">
        <v>0</v>
      </c>
      <c r="AC14" s="259">
        <v>0</v>
      </c>
      <c r="AD14" s="259">
        <v>0</v>
      </c>
      <c r="AE14" s="259">
        <v>0</v>
      </c>
      <c r="AF14" s="259">
        <v>1</v>
      </c>
      <c r="AG14" s="259">
        <v>0</v>
      </c>
      <c r="AH14" s="259">
        <v>0</v>
      </c>
      <c r="AI14" s="259">
        <v>0</v>
      </c>
      <c r="AJ14" s="259">
        <v>1</v>
      </c>
      <c r="AK14" s="128"/>
      <c r="AL14" s="259">
        <v>410</v>
      </c>
      <c r="AM14" s="259">
        <v>35</v>
      </c>
      <c r="AN14" s="259">
        <v>93</v>
      </c>
      <c r="AO14" s="259">
        <v>9</v>
      </c>
    </row>
    <row r="15" spans="1:41">
      <c r="A15" s="131">
        <f t="shared" si="1"/>
        <v>410035155</v>
      </c>
      <c r="B15" s="132" t="str">
        <f t="shared" si="1"/>
        <v>EXCEL ACADEMY</v>
      </c>
      <c r="C15" s="143">
        <f t="shared" si="0"/>
        <v>0</v>
      </c>
      <c r="D15" s="143">
        <f t="shared" si="0"/>
        <v>0</v>
      </c>
      <c r="E15" s="143">
        <f t="shared" si="0"/>
        <v>0</v>
      </c>
      <c r="F15" s="143">
        <f t="shared" si="0"/>
        <v>0</v>
      </c>
      <c r="G15" s="143">
        <f t="shared" si="0"/>
        <v>0</v>
      </c>
      <c r="H15" s="143">
        <f t="shared" si="0"/>
        <v>1</v>
      </c>
      <c r="I15" s="143">
        <f t="shared" si="2"/>
        <v>3.7499999999999999E-2</v>
      </c>
      <c r="J15" s="143"/>
      <c r="K15" s="143">
        <f t="shared" si="3"/>
        <v>0</v>
      </c>
      <c r="L15" s="143">
        <f t="shared" si="3"/>
        <v>0</v>
      </c>
      <c r="M15" s="143">
        <f t="shared" si="3"/>
        <v>0</v>
      </c>
      <c r="N15" s="143">
        <f t="shared" si="3"/>
        <v>0</v>
      </c>
      <c r="O15" s="143">
        <f t="shared" si="3"/>
        <v>0</v>
      </c>
      <c r="P15" s="143">
        <f t="shared" si="4"/>
        <v>1</v>
      </c>
      <c r="Q15" s="143">
        <f t="shared" si="5"/>
        <v>10</v>
      </c>
      <c r="R15" s="143">
        <f t="shared" si="6"/>
        <v>1</v>
      </c>
      <c r="S15" s="146"/>
      <c r="T15" s="259">
        <v>410035155</v>
      </c>
      <c r="U15" s="129" t="s">
        <v>66</v>
      </c>
      <c r="V15" s="259">
        <v>0</v>
      </c>
      <c r="W15" s="259">
        <v>0</v>
      </c>
      <c r="X15" s="259">
        <v>0</v>
      </c>
      <c r="Y15" s="259">
        <v>0</v>
      </c>
      <c r="Z15" s="259">
        <v>0</v>
      </c>
      <c r="AA15" s="259">
        <v>1</v>
      </c>
      <c r="AB15" s="259">
        <v>0</v>
      </c>
      <c r="AC15" s="259">
        <v>0</v>
      </c>
      <c r="AD15" s="259">
        <v>0</v>
      </c>
      <c r="AE15" s="259">
        <v>0</v>
      </c>
      <c r="AF15" s="259">
        <v>0</v>
      </c>
      <c r="AG15" s="259">
        <v>0</v>
      </c>
      <c r="AH15" s="259">
        <v>0</v>
      </c>
      <c r="AI15" s="259">
        <v>0</v>
      </c>
      <c r="AJ15" s="259">
        <v>1</v>
      </c>
      <c r="AK15" s="128"/>
      <c r="AL15" s="259">
        <v>410</v>
      </c>
      <c r="AM15" s="259">
        <v>35</v>
      </c>
      <c r="AN15" s="259">
        <v>155</v>
      </c>
      <c r="AO15" s="259">
        <v>10</v>
      </c>
    </row>
    <row r="16" spans="1:41">
      <c r="A16" s="131">
        <f t="shared" si="1"/>
        <v>410035160</v>
      </c>
      <c r="B16" s="132" t="str">
        <f t="shared" si="1"/>
        <v>EXCEL ACADEMY</v>
      </c>
      <c r="C16" s="143">
        <f t="shared" si="0"/>
        <v>0</v>
      </c>
      <c r="D16" s="143">
        <f t="shared" si="0"/>
        <v>0</v>
      </c>
      <c r="E16" s="143">
        <f t="shared" si="0"/>
        <v>0</v>
      </c>
      <c r="F16" s="143">
        <f t="shared" si="0"/>
        <v>0</v>
      </c>
      <c r="G16" s="143">
        <f t="shared" si="0"/>
        <v>0</v>
      </c>
      <c r="H16" s="143">
        <f t="shared" si="0"/>
        <v>1</v>
      </c>
      <c r="I16" s="143">
        <f t="shared" si="2"/>
        <v>3.7499999999999999E-2</v>
      </c>
      <c r="J16" s="143"/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4"/>
        <v>0</v>
      </c>
      <c r="Q16" s="143">
        <f t="shared" si="5"/>
        <v>1</v>
      </c>
      <c r="R16" s="143">
        <f t="shared" si="6"/>
        <v>1</v>
      </c>
      <c r="S16" s="146"/>
      <c r="T16" s="259">
        <v>410035160</v>
      </c>
      <c r="U16" s="129" t="s">
        <v>66</v>
      </c>
      <c r="V16" s="259">
        <v>0</v>
      </c>
      <c r="W16" s="259">
        <v>0</v>
      </c>
      <c r="X16" s="259">
        <v>0</v>
      </c>
      <c r="Y16" s="259">
        <v>0</v>
      </c>
      <c r="Z16" s="259">
        <v>0</v>
      </c>
      <c r="AA16" s="259">
        <v>1</v>
      </c>
      <c r="AB16" s="259">
        <v>0</v>
      </c>
      <c r="AC16" s="259">
        <v>0</v>
      </c>
      <c r="AD16" s="259">
        <v>0</v>
      </c>
      <c r="AE16" s="259">
        <v>0</v>
      </c>
      <c r="AF16" s="259">
        <v>0</v>
      </c>
      <c r="AG16" s="259">
        <v>0</v>
      </c>
      <c r="AH16" s="259">
        <v>0</v>
      </c>
      <c r="AI16" s="259">
        <v>0</v>
      </c>
      <c r="AJ16" s="259">
        <v>0</v>
      </c>
      <c r="AK16" s="128"/>
      <c r="AL16" s="259">
        <v>410</v>
      </c>
      <c r="AM16" s="259">
        <v>35</v>
      </c>
      <c r="AN16" s="259">
        <v>160</v>
      </c>
      <c r="AO16" s="259">
        <v>1</v>
      </c>
    </row>
    <row r="17" spans="1:41">
      <c r="A17" s="131">
        <f t="shared" si="1"/>
        <v>410035163</v>
      </c>
      <c r="B17" s="132" t="str">
        <f t="shared" si="1"/>
        <v>EXCEL ACADEMY</v>
      </c>
      <c r="C17" s="143">
        <f t="shared" si="0"/>
        <v>0</v>
      </c>
      <c r="D17" s="143">
        <f t="shared" si="0"/>
        <v>0</v>
      </c>
      <c r="E17" s="143">
        <f t="shared" si="0"/>
        <v>0</v>
      </c>
      <c r="F17" s="143">
        <f t="shared" si="0"/>
        <v>0</v>
      </c>
      <c r="G17" s="143">
        <f t="shared" si="0"/>
        <v>3</v>
      </c>
      <c r="H17" s="143">
        <f t="shared" si="0"/>
        <v>1</v>
      </c>
      <c r="I17" s="143">
        <f t="shared" si="2"/>
        <v>0.1875</v>
      </c>
      <c r="J17" s="143"/>
      <c r="K17" s="143">
        <f t="shared" si="3"/>
        <v>0</v>
      </c>
      <c r="L17" s="143">
        <f t="shared" si="3"/>
        <v>0</v>
      </c>
      <c r="M17" s="143">
        <f t="shared" si="3"/>
        <v>1</v>
      </c>
      <c r="N17" s="143">
        <f t="shared" si="3"/>
        <v>0</v>
      </c>
      <c r="O17" s="143">
        <f t="shared" si="3"/>
        <v>2</v>
      </c>
      <c r="P17" s="143">
        <f t="shared" si="4"/>
        <v>1</v>
      </c>
      <c r="Q17" s="143">
        <f t="shared" si="5"/>
        <v>10</v>
      </c>
      <c r="R17" s="143">
        <f t="shared" si="6"/>
        <v>5</v>
      </c>
      <c r="S17" s="146"/>
      <c r="T17" s="259">
        <v>410035163</v>
      </c>
      <c r="U17" s="129" t="s">
        <v>66</v>
      </c>
      <c r="V17" s="259">
        <v>0</v>
      </c>
      <c r="W17" s="259">
        <v>0</v>
      </c>
      <c r="X17" s="259">
        <v>0</v>
      </c>
      <c r="Y17" s="259">
        <v>0</v>
      </c>
      <c r="Z17" s="259">
        <v>3</v>
      </c>
      <c r="AA17" s="259">
        <v>1</v>
      </c>
      <c r="AB17" s="259">
        <v>0</v>
      </c>
      <c r="AC17" s="259">
        <v>0</v>
      </c>
      <c r="AD17" s="259">
        <v>1</v>
      </c>
      <c r="AE17" s="259">
        <v>0</v>
      </c>
      <c r="AF17" s="259">
        <v>2</v>
      </c>
      <c r="AG17" s="259">
        <v>0</v>
      </c>
      <c r="AH17" s="259">
        <v>0</v>
      </c>
      <c r="AI17" s="259">
        <v>0</v>
      </c>
      <c r="AJ17" s="259">
        <v>1</v>
      </c>
      <c r="AK17" s="128"/>
      <c r="AL17" s="259">
        <v>410</v>
      </c>
      <c r="AM17" s="259">
        <v>35</v>
      </c>
      <c r="AN17" s="259">
        <v>163</v>
      </c>
      <c r="AO17" s="259">
        <v>10</v>
      </c>
    </row>
    <row r="18" spans="1:41">
      <c r="A18" s="131">
        <f t="shared" si="1"/>
        <v>410035248</v>
      </c>
      <c r="B18" s="132" t="str">
        <f t="shared" si="1"/>
        <v>EXCEL ACADEMY</v>
      </c>
      <c r="C18" s="143">
        <f t="shared" si="0"/>
        <v>0</v>
      </c>
      <c r="D18" s="143">
        <f t="shared" si="0"/>
        <v>0</v>
      </c>
      <c r="E18" s="143">
        <f t="shared" si="0"/>
        <v>0</v>
      </c>
      <c r="F18" s="143">
        <f t="shared" si="0"/>
        <v>2</v>
      </c>
      <c r="G18" s="143">
        <f t="shared" si="0"/>
        <v>6</v>
      </c>
      <c r="H18" s="143">
        <f t="shared" si="0"/>
        <v>4</v>
      </c>
      <c r="I18" s="143">
        <f t="shared" si="2"/>
        <v>0.52500000000000002</v>
      </c>
      <c r="J18" s="143"/>
      <c r="K18" s="143">
        <f t="shared" si="3"/>
        <v>0</v>
      </c>
      <c r="L18" s="143">
        <f t="shared" si="3"/>
        <v>0</v>
      </c>
      <c r="M18" s="143">
        <f t="shared" si="3"/>
        <v>2</v>
      </c>
      <c r="N18" s="143">
        <f t="shared" si="3"/>
        <v>0</v>
      </c>
      <c r="O18" s="143">
        <f t="shared" si="3"/>
        <v>5</v>
      </c>
      <c r="P18" s="143">
        <f t="shared" si="4"/>
        <v>1</v>
      </c>
      <c r="Q18" s="143">
        <f t="shared" si="5"/>
        <v>9</v>
      </c>
      <c r="R18" s="143">
        <f t="shared" si="6"/>
        <v>14</v>
      </c>
      <c r="S18" s="146"/>
      <c r="T18" s="259">
        <v>410035248</v>
      </c>
      <c r="U18" s="129" t="s">
        <v>66</v>
      </c>
      <c r="V18" s="259">
        <v>0</v>
      </c>
      <c r="W18" s="259">
        <v>0</v>
      </c>
      <c r="X18" s="259">
        <v>0</v>
      </c>
      <c r="Y18" s="259">
        <v>2</v>
      </c>
      <c r="Z18" s="259">
        <v>6</v>
      </c>
      <c r="AA18" s="259">
        <v>4</v>
      </c>
      <c r="AB18" s="259">
        <v>0</v>
      </c>
      <c r="AC18" s="259">
        <v>0</v>
      </c>
      <c r="AD18" s="259">
        <v>2</v>
      </c>
      <c r="AE18" s="259">
        <v>0</v>
      </c>
      <c r="AF18" s="259">
        <v>5</v>
      </c>
      <c r="AG18" s="259">
        <v>0</v>
      </c>
      <c r="AH18" s="259">
        <v>0</v>
      </c>
      <c r="AI18" s="259">
        <v>0</v>
      </c>
      <c r="AJ18" s="259">
        <v>1</v>
      </c>
      <c r="AK18" s="128"/>
      <c r="AL18" s="259">
        <v>410</v>
      </c>
      <c r="AM18" s="259">
        <v>35</v>
      </c>
      <c r="AN18" s="259">
        <v>248</v>
      </c>
      <c r="AO18" s="259">
        <v>9</v>
      </c>
    </row>
    <row r="19" spans="1:41">
      <c r="A19" s="131">
        <f t="shared" si="1"/>
        <v>410035308</v>
      </c>
      <c r="B19" s="132" t="str">
        <f t="shared" si="1"/>
        <v>EXCEL ACADEMY</v>
      </c>
      <c r="C19" s="143">
        <f t="shared" si="0"/>
        <v>0</v>
      </c>
      <c r="D19" s="143">
        <f t="shared" si="0"/>
        <v>0</v>
      </c>
      <c r="E19" s="143">
        <f t="shared" si="0"/>
        <v>0</v>
      </c>
      <c r="F19" s="143">
        <f t="shared" si="0"/>
        <v>0</v>
      </c>
      <c r="G19" s="143">
        <f t="shared" si="0"/>
        <v>0</v>
      </c>
      <c r="H19" s="143">
        <f t="shared" si="0"/>
        <v>1</v>
      </c>
      <c r="I19" s="143">
        <f t="shared" si="2"/>
        <v>3.7499999999999999E-2</v>
      </c>
      <c r="J19" s="143"/>
      <c r="K19" s="143">
        <f t="shared" si="3"/>
        <v>0</v>
      </c>
      <c r="L19" s="143">
        <f t="shared" si="3"/>
        <v>0</v>
      </c>
      <c r="M19" s="143">
        <f t="shared" si="3"/>
        <v>0</v>
      </c>
      <c r="N19" s="143">
        <f t="shared" si="3"/>
        <v>0</v>
      </c>
      <c r="O19" s="143">
        <f t="shared" si="3"/>
        <v>0</v>
      </c>
      <c r="P19" s="143">
        <f t="shared" si="4"/>
        <v>1</v>
      </c>
      <c r="Q19" s="143">
        <f t="shared" si="5"/>
        <v>10</v>
      </c>
      <c r="R19" s="143">
        <f t="shared" si="6"/>
        <v>1</v>
      </c>
      <c r="S19" s="146"/>
      <c r="T19" s="259">
        <v>410035308</v>
      </c>
      <c r="U19" s="129" t="s">
        <v>66</v>
      </c>
      <c r="V19" s="259">
        <v>0</v>
      </c>
      <c r="W19" s="259">
        <v>0</v>
      </c>
      <c r="X19" s="259">
        <v>0</v>
      </c>
      <c r="Y19" s="259">
        <v>0</v>
      </c>
      <c r="Z19" s="259">
        <v>0</v>
      </c>
      <c r="AA19" s="259">
        <v>1</v>
      </c>
      <c r="AB19" s="259">
        <v>0</v>
      </c>
      <c r="AC19" s="259">
        <v>0</v>
      </c>
      <c r="AD19" s="259">
        <v>0</v>
      </c>
      <c r="AE19" s="259">
        <v>0</v>
      </c>
      <c r="AF19" s="259">
        <v>0</v>
      </c>
      <c r="AG19" s="259">
        <v>0</v>
      </c>
      <c r="AH19" s="259">
        <v>0</v>
      </c>
      <c r="AI19" s="259">
        <v>0</v>
      </c>
      <c r="AJ19" s="259">
        <v>1</v>
      </c>
      <c r="AK19" s="128"/>
      <c r="AL19" s="259">
        <v>410</v>
      </c>
      <c r="AM19" s="259">
        <v>35</v>
      </c>
      <c r="AN19" s="259">
        <v>308</v>
      </c>
      <c r="AO19" s="259">
        <v>10</v>
      </c>
    </row>
    <row r="20" spans="1:41">
      <c r="A20" s="131">
        <f t="shared" si="1"/>
        <v>410035346</v>
      </c>
      <c r="B20" s="132" t="str">
        <f t="shared" si="1"/>
        <v>EXCEL ACADEMY</v>
      </c>
      <c r="C20" s="143">
        <f t="shared" si="0"/>
        <v>0</v>
      </c>
      <c r="D20" s="143">
        <f t="shared" si="0"/>
        <v>0</v>
      </c>
      <c r="E20" s="143">
        <f t="shared" si="0"/>
        <v>0</v>
      </c>
      <c r="F20" s="143">
        <f t="shared" si="0"/>
        <v>0</v>
      </c>
      <c r="G20" s="143">
        <f t="shared" si="0"/>
        <v>5</v>
      </c>
      <c r="H20" s="143">
        <f t="shared" si="0"/>
        <v>1</v>
      </c>
      <c r="I20" s="143">
        <f t="shared" si="2"/>
        <v>0.22500000000000001</v>
      </c>
      <c r="J20" s="143"/>
      <c r="K20" s="143">
        <f t="shared" si="3"/>
        <v>0</v>
      </c>
      <c r="L20" s="143">
        <f t="shared" si="3"/>
        <v>0</v>
      </c>
      <c r="M20" s="143">
        <f t="shared" si="3"/>
        <v>0</v>
      </c>
      <c r="N20" s="143">
        <f t="shared" si="3"/>
        <v>0</v>
      </c>
      <c r="O20" s="143">
        <f t="shared" si="3"/>
        <v>2</v>
      </c>
      <c r="P20" s="143">
        <f t="shared" si="4"/>
        <v>1</v>
      </c>
      <c r="Q20" s="143">
        <f t="shared" si="5"/>
        <v>10</v>
      </c>
      <c r="R20" s="143">
        <f t="shared" si="6"/>
        <v>6</v>
      </c>
      <c r="S20" s="146"/>
      <c r="T20" s="259">
        <v>410035346</v>
      </c>
      <c r="U20" s="129" t="s">
        <v>66</v>
      </c>
      <c r="V20" s="259">
        <v>0</v>
      </c>
      <c r="W20" s="259">
        <v>0</v>
      </c>
      <c r="X20" s="259">
        <v>0</v>
      </c>
      <c r="Y20" s="259">
        <v>0</v>
      </c>
      <c r="Z20" s="259">
        <v>5</v>
      </c>
      <c r="AA20" s="259">
        <v>1</v>
      </c>
      <c r="AB20" s="259">
        <v>0</v>
      </c>
      <c r="AC20" s="259">
        <v>0</v>
      </c>
      <c r="AD20" s="259">
        <v>0</v>
      </c>
      <c r="AE20" s="259">
        <v>0</v>
      </c>
      <c r="AF20" s="259">
        <v>2</v>
      </c>
      <c r="AG20" s="259">
        <v>0</v>
      </c>
      <c r="AH20" s="259">
        <v>0</v>
      </c>
      <c r="AI20" s="259">
        <v>0</v>
      </c>
      <c r="AJ20" s="259">
        <v>1</v>
      </c>
      <c r="AK20" s="128"/>
      <c r="AL20" s="259">
        <v>410</v>
      </c>
      <c r="AM20" s="259">
        <v>35</v>
      </c>
      <c r="AN20" s="259">
        <v>346</v>
      </c>
      <c r="AO20" s="259">
        <v>10</v>
      </c>
    </row>
    <row r="21" spans="1:41">
      <c r="A21" s="131">
        <f t="shared" si="1"/>
        <v>410057035</v>
      </c>
      <c r="B21" s="132" t="str">
        <f t="shared" si="1"/>
        <v>EXCEL ACADEMY</v>
      </c>
      <c r="C21" s="143">
        <f t="shared" si="0"/>
        <v>0</v>
      </c>
      <c r="D21" s="143">
        <f t="shared" si="0"/>
        <v>0</v>
      </c>
      <c r="E21" s="143">
        <f t="shared" si="0"/>
        <v>0</v>
      </c>
      <c r="F21" s="143">
        <f t="shared" si="0"/>
        <v>0</v>
      </c>
      <c r="G21" s="143">
        <f t="shared" si="0"/>
        <v>4</v>
      </c>
      <c r="H21" s="143">
        <f t="shared" si="0"/>
        <v>0</v>
      </c>
      <c r="I21" s="143">
        <f t="shared" si="2"/>
        <v>0.1875</v>
      </c>
      <c r="J21" s="143"/>
      <c r="K21" s="143">
        <f t="shared" si="3"/>
        <v>0</v>
      </c>
      <c r="L21" s="143">
        <f t="shared" si="3"/>
        <v>0</v>
      </c>
      <c r="M21" s="143">
        <f t="shared" si="3"/>
        <v>1</v>
      </c>
      <c r="N21" s="143">
        <f t="shared" si="3"/>
        <v>0</v>
      </c>
      <c r="O21" s="143">
        <f t="shared" si="3"/>
        <v>4</v>
      </c>
      <c r="P21" s="143">
        <f t="shared" si="4"/>
        <v>0</v>
      </c>
      <c r="Q21" s="143">
        <f t="shared" si="5"/>
        <v>10</v>
      </c>
      <c r="R21" s="143">
        <f t="shared" si="6"/>
        <v>5</v>
      </c>
      <c r="S21" s="146"/>
      <c r="T21" s="259">
        <v>410057035</v>
      </c>
      <c r="U21" s="129" t="s">
        <v>66</v>
      </c>
      <c r="V21" s="259">
        <v>0</v>
      </c>
      <c r="W21" s="259">
        <v>0</v>
      </c>
      <c r="X21" s="259">
        <v>0</v>
      </c>
      <c r="Y21" s="259">
        <v>0</v>
      </c>
      <c r="Z21" s="259">
        <v>4</v>
      </c>
      <c r="AA21" s="259">
        <v>0</v>
      </c>
      <c r="AB21" s="259">
        <v>0</v>
      </c>
      <c r="AC21" s="259">
        <v>0</v>
      </c>
      <c r="AD21" s="259">
        <v>1</v>
      </c>
      <c r="AE21" s="259">
        <v>0</v>
      </c>
      <c r="AF21" s="259">
        <v>4</v>
      </c>
      <c r="AG21" s="259">
        <v>0</v>
      </c>
      <c r="AH21" s="259">
        <v>0</v>
      </c>
      <c r="AI21" s="259">
        <v>0</v>
      </c>
      <c r="AJ21" s="259">
        <v>0</v>
      </c>
      <c r="AK21" s="128"/>
      <c r="AL21" s="259">
        <v>410</v>
      </c>
      <c r="AM21" s="259">
        <v>57</v>
      </c>
      <c r="AN21" s="259">
        <v>35</v>
      </c>
      <c r="AO21" s="259">
        <v>10</v>
      </c>
    </row>
    <row r="22" spans="1:41">
      <c r="A22" s="131">
        <f t="shared" si="1"/>
        <v>410057057</v>
      </c>
      <c r="B22" s="132" t="str">
        <f t="shared" si="1"/>
        <v>EXCEL ACADEMY</v>
      </c>
      <c r="C22" s="143">
        <f t="shared" si="0"/>
        <v>0</v>
      </c>
      <c r="D22" s="143">
        <f t="shared" si="0"/>
        <v>0</v>
      </c>
      <c r="E22" s="143">
        <f t="shared" si="0"/>
        <v>0</v>
      </c>
      <c r="F22" s="143">
        <f t="shared" si="0"/>
        <v>44</v>
      </c>
      <c r="G22" s="143">
        <f t="shared" si="0"/>
        <v>151</v>
      </c>
      <c r="H22" s="143">
        <f t="shared" si="0"/>
        <v>0</v>
      </c>
      <c r="I22" s="143">
        <f t="shared" si="2"/>
        <v>8.0625</v>
      </c>
      <c r="J22" s="143"/>
      <c r="K22" s="143">
        <f t="shared" si="3"/>
        <v>0</v>
      </c>
      <c r="L22" s="143">
        <f t="shared" si="3"/>
        <v>0</v>
      </c>
      <c r="M22" s="143">
        <f t="shared" si="3"/>
        <v>20</v>
      </c>
      <c r="N22" s="143">
        <f t="shared" si="3"/>
        <v>0</v>
      </c>
      <c r="O22" s="143">
        <f t="shared" si="3"/>
        <v>111</v>
      </c>
      <c r="P22" s="143">
        <f t="shared" si="4"/>
        <v>0</v>
      </c>
      <c r="Q22" s="143">
        <f t="shared" si="5"/>
        <v>10</v>
      </c>
      <c r="R22" s="143">
        <f t="shared" si="6"/>
        <v>215</v>
      </c>
      <c r="S22" s="146"/>
      <c r="T22" s="259">
        <v>410057057</v>
      </c>
      <c r="U22" s="129" t="s">
        <v>66</v>
      </c>
      <c r="V22" s="259">
        <v>0</v>
      </c>
      <c r="W22" s="259">
        <v>0</v>
      </c>
      <c r="X22" s="259">
        <v>0</v>
      </c>
      <c r="Y22" s="259">
        <v>44</v>
      </c>
      <c r="Z22" s="259">
        <v>151</v>
      </c>
      <c r="AA22" s="259">
        <v>0</v>
      </c>
      <c r="AB22" s="259">
        <v>0</v>
      </c>
      <c r="AC22" s="259">
        <v>0</v>
      </c>
      <c r="AD22" s="259">
        <v>20</v>
      </c>
      <c r="AE22" s="259">
        <v>0</v>
      </c>
      <c r="AF22" s="259">
        <v>111</v>
      </c>
      <c r="AG22" s="259">
        <v>0</v>
      </c>
      <c r="AH22" s="259">
        <v>0</v>
      </c>
      <c r="AI22" s="259">
        <v>0</v>
      </c>
      <c r="AJ22" s="259">
        <v>0</v>
      </c>
      <c r="AK22" s="128"/>
      <c r="AL22" s="259">
        <v>410</v>
      </c>
      <c r="AM22" s="259">
        <v>57</v>
      </c>
      <c r="AN22" s="259">
        <v>57</v>
      </c>
      <c r="AO22" s="259">
        <v>10</v>
      </c>
    </row>
    <row r="23" spans="1:41">
      <c r="A23" s="131">
        <f t="shared" si="1"/>
        <v>410057248</v>
      </c>
      <c r="B23" s="132" t="str">
        <f t="shared" si="1"/>
        <v>EXCEL ACADEMY</v>
      </c>
      <c r="C23" s="143">
        <f t="shared" si="0"/>
        <v>0</v>
      </c>
      <c r="D23" s="143">
        <f t="shared" si="0"/>
        <v>0</v>
      </c>
      <c r="E23" s="143">
        <f t="shared" si="0"/>
        <v>0</v>
      </c>
      <c r="F23" s="143">
        <f t="shared" si="0"/>
        <v>0</v>
      </c>
      <c r="G23" s="143">
        <f t="shared" si="0"/>
        <v>2</v>
      </c>
      <c r="H23" s="143">
        <f t="shared" si="0"/>
        <v>0</v>
      </c>
      <c r="I23" s="143">
        <f t="shared" si="2"/>
        <v>7.4999999999999997E-2</v>
      </c>
      <c r="J23" s="143"/>
      <c r="K23" s="143">
        <f t="shared" si="3"/>
        <v>0</v>
      </c>
      <c r="L23" s="143">
        <f t="shared" si="3"/>
        <v>0</v>
      </c>
      <c r="M23" s="143">
        <f t="shared" si="3"/>
        <v>0</v>
      </c>
      <c r="N23" s="143">
        <f t="shared" si="3"/>
        <v>0</v>
      </c>
      <c r="O23" s="143">
        <f t="shared" si="3"/>
        <v>0</v>
      </c>
      <c r="P23" s="143">
        <f t="shared" si="4"/>
        <v>0</v>
      </c>
      <c r="Q23" s="143">
        <f t="shared" si="5"/>
        <v>1</v>
      </c>
      <c r="R23" s="143">
        <f t="shared" si="6"/>
        <v>2</v>
      </c>
      <c r="S23" s="146"/>
      <c r="T23" s="259">
        <v>410057248</v>
      </c>
      <c r="U23" s="129" t="s">
        <v>66</v>
      </c>
      <c r="V23" s="259">
        <v>0</v>
      </c>
      <c r="W23" s="259">
        <v>0</v>
      </c>
      <c r="X23" s="259">
        <v>0</v>
      </c>
      <c r="Y23" s="259">
        <v>0</v>
      </c>
      <c r="Z23" s="259">
        <v>2</v>
      </c>
      <c r="AA23" s="259">
        <v>0</v>
      </c>
      <c r="AB23" s="259">
        <v>0</v>
      </c>
      <c r="AC23" s="259">
        <v>0</v>
      </c>
      <c r="AD23" s="259">
        <v>0</v>
      </c>
      <c r="AE23" s="259">
        <v>0</v>
      </c>
      <c r="AF23" s="259">
        <v>0</v>
      </c>
      <c r="AG23" s="259">
        <v>0</v>
      </c>
      <c r="AH23" s="259">
        <v>0</v>
      </c>
      <c r="AI23" s="259">
        <v>0</v>
      </c>
      <c r="AJ23" s="259">
        <v>0</v>
      </c>
      <c r="AK23" s="128"/>
      <c r="AL23" s="259">
        <v>410</v>
      </c>
      <c r="AM23" s="259">
        <v>57</v>
      </c>
      <c r="AN23" s="259">
        <v>248</v>
      </c>
      <c r="AO23" s="259">
        <v>1</v>
      </c>
    </row>
    <row r="24" spans="1:41">
      <c r="A24" s="131">
        <f t="shared" si="1"/>
        <v>412035035</v>
      </c>
      <c r="B24" s="132" t="str">
        <f t="shared" si="1"/>
        <v>ACADEMY OF THE PACIFIC RIM</v>
      </c>
      <c r="C24" s="143">
        <f t="shared" si="0"/>
        <v>0</v>
      </c>
      <c r="D24" s="143">
        <f t="shared" si="0"/>
        <v>0</v>
      </c>
      <c r="E24" s="143">
        <f t="shared" si="0"/>
        <v>0</v>
      </c>
      <c r="F24" s="143">
        <f t="shared" si="0"/>
        <v>60</v>
      </c>
      <c r="G24" s="143">
        <f t="shared" si="0"/>
        <v>199</v>
      </c>
      <c r="H24" s="143">
        <f t="shared" si="0"/>
        <v>204</v>
      </c>
      <c r="I24" s="143">
        <f t="shared" si="2"/>
        <v>18.675000000000001</v>
      </c>
      <c r="J24" s="143"/>
      <c r="K24" s="143">
        <f t="shared" si="3"/>
        <v>0</v>
      </c>
      <c r="L24" s="143">
        <f t="shared" si="3"/>
        <v>0</v>
      </c>
      <c r="M24" s="143">
        <f t="shared" si="3"/>
        <v>35</v>
      </c>
      <c r="N24" s="143">
        <f t="shared" si="3"/>
        <v>0</v>
      </c>
      <c r="O24" s="143">
        <f t="shared" si="3"/>
        <v>129</v>
      </c>
      <c r="P24" s="143">
        <f t="shared" si="4"/>
        <v>66</v>
      </c>
      <c r="Q24" s="143">
        <f t="shared" si="5"/>
        <v>9</v>
      </c>
      <c r="R24" s="143">
        <f t="shared" si="6"/>
        <v>498</v>
      </c>
      <c r="S24" s="146"/>
      <c r="T24" s="259">
        <v>412035035</v>
      </c>
      <c r="U24" s="129" t="s">
        <v>687</v>
      </c>
      <c r="V24" s="259">
        <v>0</v>
      </c>
      <c r="W24" s="259">
        <v>0</v>
      </c>
      <c r="X24" s="259">
        <v>0</v>
      </c>
      <c r="Y24" s="259">
        <v>60</v>
      </c>
      <c r="Z24" s="259">
        <v>199</v>
      </c>
      <c r="AA24" s="259">
        <v>204</v>
      </c>
      <c r="AB24" s="259">
        <v>0</v>
      </c>
      <c r="AC24" s="259">
        <v>0</v>
      </c>
      <c r="AD24" s="259">
        <v>35</v>
      </c>
      <c r="AE24" s="259">
        <v>0</v>
      </c>
      <c r="AF24" s="259">
        <v>129</v>
      </c>
      <c r="AG24" s="259">
        <v>0</v>
      </c>
      <c r="AH24" s="259">
        <v>0</v>
      </c>
      <c r="AI24" s="259">
        <v>0</v>
      </c>
      <c r="AJ24" s="259">
        <v>66</v>
      </c>
      <c r="AK24" s="128"/>
      <c r="AL24" s="259">
        <v>412</v>
      </c>
      <c r="AM24" s="259">
        <v>35</v>
      </c>
      <c r="AN24" s="259">
        <v>35</v>
      </c>
      <c r="AO24" s="259">
        <v>9</v>
      </c>
    </row>
    <row r="25" spans="1:41">
      <c r="A25" s="131">
        <f t="shared" si="1"/>
        <v>412035044</v>
      </c>
      <c r="B25" s="132" t="str">
        <f t="shared" si="1"/>
        <v>ACADEMY OF THE PACIFIC RIM</v>
      </c>
      <c r="C25" s="143">
        <f t="shared" si="0"/>
        <v>0</v>
      </c>
      <c r="D25" s="143">
        <f t="shared" si="0"/>
        <v>0</v>
      </c>
      <c r="E25" s="143">
        <f t="shared" si="0"/>
        <v>0</v>
      </c>
      <c r="F25" s="143">
        <f t="shared" si="0"/>
        <v>1</v>
      </c>
      <c r="G25" s="143">
        <f t="shared" si="0"/>
        <v>1</v>
      </c>
      <c r="H25" s="143">
        <f t="shared" si="0"/>
        <v>1</v>
      </c>
      <c r="I25" s="143">
        <f t="shared" si="2"/>
        <v>0.1125</v>
      </c>
      <c r="J25" s="143"/>
      <c r="K25" s="143">
        <f t="shared" si="3"/>
        <v>0</v>
      </c>
      <c r="L25" s="143">
        <f t="shared" si="3"/>
        <v>0</v>
      </c>
      <c r="M25" s="143">
        <f t="shared" si="3"/>
        <v>0</v>
      </c>
      <c r="N25" s="143">
        <f t="shared" si="3"/>
        <v>0</v>
      </c>
      <c r="O25" s="143">
        <f t="shared" si="3"/>
        <v>0</v>
      </c>
      <c r="P25" s="143">
        <f t="shared" si="4"/>
        <v>1</v>
      </c>
      <c r="Q25" s="143">
        <f t="shared" si="5"/>
        <v>8</v>
      </c>
      <c r="R25" s="143">
        <f t="shared" si="6"/>
        <v>3</v>
      </c>
      <c r="S25" s="146"/>
      <c r="T25" s="259">
        <v>412035044</v>
      </c>
      <c r="U25" s="129" t="s">
        <v>687</v>
      </c>
      <c r="V25" s="259">
        <v>0</v>
      </c>
      <c r="W25" s="259">
        <v>0</v>
      </c>
      <c r="X25" s="259">
        <v>0</v>
      </c>
      <c r="Y25" s="259">
        <v>1</v>
      </c>
      <c r="Z25" s="259">
        <v>1</v>
      </c>
      <c r="AA25" s="259">
        <v>1</v>
      </c>
      <c r="AB25" s="259">
        <v>0</v>
      </c>
      <c r="AC25" s="259">
        <v>0</v>
      </c>
      <c r="AD25" s="259">
        <v>0</v>
      </c>
      <c r="AE25" s="259">
        <v>0</v>
      </c>
      <c r="AF25" s="259">
        <v>0</v>
      </c>
      <c r="AG25" s="259">
        <v>0</v>
      </c>
      <c r="AH25" s="259">
        <v>0</v>
      </c>
      <c r="AI25" s="259">
        <v>0</v>
      </c>
      <c r="AJ25" s="259">
        <v>1</v>
      </c>
      <c r="AK25" s="128"/>
      <c r="AL25" s="259">
        <v>412</v>
      </c>
      <c r="AM25" s="259">
        <v>35</v>
      </c>
      <c r="AN25" s="259">
        <v>44</v>
      </c>
      <c r="AO25" s="259">
        <v>8</v>
      </c>
    </row>
    <row r="26" spans="1:41">
      <c r="A26" s="131">
        <f t="shared" si="1"/>
        <v>412035189</v>
      </c>
      <c r="B26" s="132" t="str">
        <f t="shared" si="1"/>
        <v>ACADEMY OF THE PACIFIC RIM</v>
      </c>
      <c r="C26" s="143">
        <f t="shared" ref="C26:H68" si="7">ROUND(V26,0)</f>
        <v>0</v>
      </c>
      <c r="D26" s="143">
        <f t="shared" si="7"/>
        <v>0</v>
      </c>
      <c r="E26" s="143">
        <f t="shared" si="7"/>
        <v>0</v>
      </c>
      <c r="F26" s="143">
        <f t="shared" si="7"/>
        <v>0</v>
      </c>
      <c r="G26" s="143">
        <f t="shared" si="7"/>
        <v>1</v>
      </c>
      <c r="H26" s="143">
        <f t="shared" si="7"/>
        <v>1</v>
      </c>
      <c r="I26" s="143">
        <f t="shared" si="2"/>
        <v>7.4999999999999997E-2</v>
      </c>
      <c r="J26" s="143"/>
      <c r="K26" s="143">
        <f t="shared" si="3"/>
        <v>0</v>
      </c>
      <c r="L26" s="143">
        <f t="shared" si="3"/>
        <v>0</v>
      </c>
      <c r="M26" s="143">
        <f t="shared" si="3"/>
        <v>0</v>
      </c>
      <c r="N26" s="143">
        <f t="shared" si="3"/>
        <v>0</v>
      </c>
      <c r="O26" s="143">
        <f t="shared" si="3"/>
        <v>0</v>
      </c>
      <c r="P26" s="143">
        <f t="shared" si="4"/>
        <v>1</v>
      </c>
      <c r="Q26" s="143">
        <f t="shared" si="5"/>
        <v>10</v>
      </c>
      <c r="R26" s="143">
        <f t="shared" si="6"/>
        <v>2</v>
      </c>
      <c r="S26" s="146"/>
      <c r="T26" s="259">
        <v>412035189</v>
      </c>
      <c r="U26" s="129" t="s">
        <v>687</v>
      </c>
      <c r="V26" s="259">
        <v>0</v>
      </c>
      <c r="W26" s="259">
        <v>0</v>
      </c>
      <c r="X26" s="259">
        <v>0</v>
      </c>
      <c r="Y26" s="259">
        <v>0</v>
      </c>
      <c r="Z26" s="259">
        <v>1</v>
      </c>
      <c r="AA26" s="259">
        <v>1</v>
      </c>
      <c r="AB26" s="259">
        <v>0</v>
      </c>
      <c r="AC26" s="259">
        <v>0</v>
      </c>
      <c r="AD26" s="259">
        <v>0</v>
      </c>
      <c r="AE26" s="259">
        <v>0</v>
      </c>
      <c r="AF26" s="259">
        <v>0</v>
      </c>
      <c r="AG26" s="259">
        <v>0</v>
      </c>
      <c r="AH26" s="259">
        <v>0</v>
      </c>
      <c r="AI26" s="259">
        <v>0</v>
      </c>
      <c r="AJ26" s="259">
        <v>1</v>
      </c>
      <c r="AK26" s="128"/>
      <c r="AL26" s="259">
        <v>412</v>
      </c>
      <c r="AM26" s="259">
        <v>35</v>
      </c>
      <c r="AN26" s="259">
        <v>189</v>
      </c>
      <c r="AO26" s="259">
        <v>10</v>
      </c>
    </row>
    <row r="27" spans="1:41">
      <c r="A27" s="131">
        <f t="shared" si="1"/>
        <v>412035220</v>
      </c>
      <c r="B27" s="132" t="str">
        <f t="shared" si="1"/>
        <v>ACADEMY OF THE PACIFIC RIM</v>
      </c>
      <c r="C27" s="143">
        <f t="shared" si="7"/>
        <v>0</v>
      </c>
      <c r="D27" s="143">
        <f t="shared" si="7"/>
        <v>0</v>
      </c>
      <c r="E27" s="143">
        <f t="shared" si="7"/>
        <v>0</v>
      </c>
      <c r="F27" s="143">
        <f t="shared" si="7"/>
        <v>0</v>
      </c>
      <c r="G27" s="143">
        <f t="shared" si="7"/>
        <v>0</v>
      </c>
      <c r="H27" s="143">
        <f t="shared" si="7"/>
        <v>3</v>
      </c>
      <c r="I27" s="143">
        <f t="shared" si="2"/>
        <v>0.1125</v>
      </c>
      <c r="J27" s="143"/>
      <c r="K27" s="143">
        <f t="shared" si="3"/>
        <v>0</v>
      </c>
      <c r="L27" s="143">
        <f t="shared" si="3"/>
        <v>0</v>
      </c>
      <c r="M27" s="143">
        <f t="shared" si="3"/>
        <v>0</v>
      </c>
      <c r="N27" s="143">
        <f t="shared" si="3"/>
        <v>0</v>
      </c>
      <c r="O27" s="143">
        <f t="shared" si="3"/>
        <v>0</v>
      </c>
      <c r="P27" s="143">
        <f t="shared" si="4"/>
        <v>2</v>
      </c>
      <c r="Q27" s="143">
        <f t="shared" si="5"/>
        <v>10</v>
      </c>
      <c r="R27" s="143">
        <f t="shared" si="6"/>
        <v>3</v>
      </c>
      <c r="S27" s="146"/>
      <c r="T27" s="259">
        <v>412035220</v>
      </c>
      <c r="U27" s="129" t="s">
        <v>687</v>
      </c>
      <c r="V27" s="259">
        <v>0</v>
      </c>
      <c r="W27" s="259">
        <v>0</v>
      </c>
      <c r="X27" s="259">
        <v>0</v>
      </c>
      <c r="Y27" s="259">
        <v>0</v>
      </c>
      <c r="Z27" s="259">
        <v>0</v>
      </c>
      <c r="AA27" s="259">
        <v>3</v>
      </c>
      <c r="AB27" s="259">
        <v>0</v>
      </c>
      <c r="AC27" s="259">
        <v>0</v>
      </c>
      <c r="AD27" s="259">
        <v>0</v>
      </c>
      <c r="AE27" s="259">
        <v>0</v>
      </c>
      <c r="AF27" s="259">
        <v>0</v>
      </c>
      <c r="AG27" s="259">
        <v>0</v>
      </c>
      <c r="AH27" s="259">
        <v>0</v>
      </c>
      <c r="AI27" s="259">
        <v>0</v>
      </c>
      <c r="AJ27" s="259">
        <v>2</v>
      </c>
      <c r="AK27" s="128"/>
      <c r="AL27" s="259">
        <v>412</v>
      </c>
      <c r="AM27" s="259">
        <v>35</v>
      </c>
      <c r="AN27" s="259">
        <v>220</v>
      </c>
      <c r="AO27" s="259">
        <v>10</v>
      </c>
    </row>
    <row r="28" spans="1:41">
      <c r="A28" s="131">
        <f t="shared" si="1"/>
        <v>412035244</v>
      </c>
      <c r="B28" s="132" t="str">
        <f t="shared" si="1"/>
        <v>ACADEMY OF THE PACIFIC RIM</v>
      </c>
      <c r="C28" s="143">
        <f t="shared" si="7"/>
        <v>0</v>
      </c>
      <c r="D28" s="143">
        <f t="shared" si="7"/>
        <v>0</v>
      </c>
      <c r="E28" s="143">
        <f t="shared" si="7"/>
        <v>0</v>
      </c>
      <c r="F28" s="143">
        <f t="shared" si="7"/>
        <v>0</v>
      </c>
      <c r="G28" s="143">
        <f t="shared" si="7"/>
        <v>4</v>
      </c>
      <c r="H28" s="143">
        <f t="shared" si="7"/>
        <v>7</v>
      </c>
      <c r="I28" s="143">
        <f t="shared" si="2"/>
        <v>0.41249999999999998</v>
      </c>
      <c r="J28" s="143"/>
      <c r="K28" s="143">
        <f t="shared" si="3"/>
        <v>0</v>
      </c>
      <c r="L28" s="143">
        <f t="shared" si="3"/>
        <v>0</v>
      </c>
      <c r="M28" s="143">
        <f t="shared" si="3"/>
        <v>0</v>
      </c>
      <c r="N28" s="143">
        <f t="shared" si="3"/>
        <v>0</v>
      </c>
      <c r="O28" s="143">
        <f t="shared" si="3"/>
        <v>1</v>
      </c>
      <c r="P28" s="143">
        <f t="shared" si="4"/>
        <v>3</v>
      </c>
      <c r="Q28" s="143">
        <f t="shared" si="5"/>
        <v>8</v>
      </c>
      <c r="R28" s="143">
        <f t="shared" si="6"/>
        <v>11</v>
      </c>
      <c r="S28" s="146"/>
      <c r="T28" s="259">
        <v>412035244</v>
      </c>
      <c r="U28" s="129" t="s">
        <v>687</v>
      </c>
      <c r="V28" s="259">
        <v>0</v>
      </c>
      <c r="W28" s="259">
        <v>0</v>
      </c>
      <c r="X28" s="259">
        <v>0</v>
      </c>
      <c r="Y28" s="259">
        <v>0</v>
      </c>
      <c r="Z28" s="259">
        <v>4</v>
      </c>
      <c r="AA28" s="259">
        <v>7</v>
      </c>
      <c r="AB28" s="259">
        <v>0</v>
      </c>
      <c r="AC28" s="259">
        <v>0</v>
      </c>
      <c r="AD28" s="259">
        <v>0</v>
      </c>
      <c r="AE28" s="259">
        <v>0</v>
      </c>
      <c r="AF28" s="259">
        <v>1</v>
      </c>
      <c r="AG28" s="259">
        <v>0</v>
      </c>
      <c r="AH28" s="259">
        <v>0</v>
      </c>
      <c r="AI28" s="259">
        <v>0</v>
      </c>
      <c r="AJ28" s="259">
        <v>3</v>
      </c>
      <c r="AK28" s="128"/>
      <c r="AL28" s="259">
        <v>412</v>
      </c>
      <c r="AM28" s="259">
        <v>35</v>
      </c>
      <c r="AN28" s="259">
        <v>244</v>
      </c>
      <c r="AO28" s="259">
        <v>8</v>
      </c>
    </row>
    <row r="29" spans="1:41">
      <c r="A29" s="131">
        <f t="shared" si="1"/>
        <v>412035285</v>
      </c>
      <c r="B29" s="132" t="str">
        <f t="shared" si="1"/>
        <v>ACADEMY OF THE PACIFIC RIM</v>
      </c>
      <c r="C29" s="143">
        <f t="shared" si="7"/>
        <v>0</v>
      </c>
      <c r="D29" s="143">
        <f t="shared" si="7"/>
        <v>0</v>
      </c>
      <c r="E29" s="143">
        <f t="shared" si="7"/>
        <v>0</v>
      </c>
      <c r="F29" s="143">
        <f t="shared" si="7"/>
        <v>1</v>
      </c>
      <c r="G29" s="143">
        <f t="shared" si="7"/>
        <v>0</v>
      </c>
      <c r="H29" s="143">
        <f t="shared" si="7"/>
        <v>1</v>
      </c>
      <c r="I29" s="143">
        <f t="shared" si="2"/>
        <v>7.4999999999999997E-2</v>
      </c>
      <c r="J29" s="143"/>
      <c r="K29" s="143">
        <f t="shared" si="3"/>
        <v>0</v>
      </c>
      <c r="L29" s="143">
        <f t="shared" si="3"/>
        <v>0</v>
      </c>
      <c r="M29" s="143">
        <f t="shared" si="3"/>
        <v>0</v>
      </c>
      <c r="N29" s="143">
        <f t="shared" si="3"/>
        <v>0</v>
      </c>
      <c r="O29" s="143">
        <f t="shared" si="3"/>
        <v>0</v>
      </c>
      <c r="P29" s="143">
        <f t="shared" si="4"/>
        <v>0</v>
      </c>
      <c r="Q29" s="143">
        <f t="shared" si="5"/>
        <v>1</v>
      </c>
      <c r="R29" s="143">
        <f t="shared" si="6"/>
        <v>2</v>
      </c>
      <c r="S29" s="146"/>
      <c r="T29" s="259">
        <v>412035285</v>
      </c>
      <c r="U29" s="129" t="s">
        <v>687</v>
      </c>
      <c r="V29" s="259">
        <v>0</v>
      </c>
      <c r="W29" s="259">
        <v>0</v>
      </c>
      <c r="X29" s="259">
        <v>0</v>
      </c>
      <c r="Y29" s="259">
        <v>1</v>
      </c>
      <c r="Z29" s="259">
        <v>0</v>
      </c>
      <c r="AA29" s="259">
        <v>1</v>
      </c>
      <c r="AB29" s="259">
        <v>0</v>
      </c>
      <c r="AC29" s="259">
        <v>0</v>
      </c>
      <c r="AD29" s="259">
        <v>0</v>
      </c>
      <c r="AE29" s="259">
        <v>0</v>
      </c>
      <c r="AF29" s="259">
        <v>0</v>
      </c>
      <c r="AG29" s="259">
        <v>0</v>
      </c>
      <c r="AH29" s="259">
        <v>0</v>
      </c>
      <c r="AI29" s="259">
        <v>0</v>
      </c>
      <c r="AJ29" s="259">
        <v>0</v>
      </c>
      <c r="AK29" s="128"/>
      <c r="AL29" s="259">
        <v>412</v>
      </c>
      <c r="AM29" s="259">
        <v>35</v>
      </c>
      <c r="AN29" s="259">
        <v>285</v>
      </c>
      <c r="AO29" s="259">
        <v>1</v>
      </c>
    </row>
    <row r="30" spans="1:41">
      <c r="A30" s="131">
        <f t="shared" si="1"/>
        <v>412035293</v>
      </c>
      <c r="B30" s="132" t="str">
        <f t="shared" si="1"/>
        <v>ACADEMY OF THE PACIFIC RIM</v>
      </c>
      <c r="C30" s="143">
        <f t="shared" si="7"/>
        <v>0</v>
      </c>
      <c r="D30" s="143">
        <f t="shared" si="7"/>
        <v>0</v>
      </c>
      <c r="E30" s="143">
        <f t="shared" si="7"/>
        <v>0</v>
      </c>
      <c r="F30" s="143">
        <f t="shared" si="7"/>
        <v>0</v>
      </c>
      <c r="G30" s="143">
        <f t="shared" si="7"/>
        <v>0</v>
      </c>
      <c r="H30" s="143">
        <f t="shared" si="7"/>
        <v>1</v>
      </c>
      <c r="I30" s="143">
        <f t="shared" si="2"/>
        <v>3.7499999999999999E-2</v>
      </c>
      <c r="J30" s="143"/>
      <c r="K30" s="143">
        <f t="shared" si="3"/>
        <v>0</v>
      </c>
      <c r="L30" s="143">
        <f t="shared" si="3"/>
        <v>0</v>
      </c>
      <c r="M30" s="143">
        <f t="shared" si="3"/>
        <v>0</v>
      </c>
      <c r="N30" s="143">
        <f t="shared" si="3"/>
        <v>0</v>
      </c>
      <c r="O30" s="143">
        <f t="shared" si="3"/>
        <v>0</v>
      </c>
      <c r="P30" s="143">
        <f t="shared" si="4"/>
        <v>0</v>
      </c>
      <c r="Q30" s="143">
        <f t="shared" si="5"/>
        <v>1</v>
      </c>
      <c r="R30" s="143">
        <f t="shared" si="6"/>
        <v>1</v>
      </c>
      <c r="S30" s="146"/>
      <c r="T30" s="259">
        <v>412035293</v>
      </c>
      <c r="U30" s="129" t="s">
        <v>687</v>
      </c>
      <c r="V30" s="259">
        <v>0</v>
      </c>
      <c r="W30" s="259">
        <v>0</v>
      </c>
      <c r="X30" s="259">
        <v>0</v>
      </c>
      <c r="Y30" s="259">
        <v>0</v>
      </c>
      <c r="Z30" s="259">
        <v>0</v>
      </c>
      <c r="AA30" s="259">
        <v>1</v>
      </c>
      <c r="AB30" s="259">
        <v>0</v>
      </c>
      <c r="AC30" s="259">
        <v>0</v>
      </c>
      <c r="AD30" s="259">
        <v>0</v>
      </c>
      <c r="AE30" s="259">
        <v>0</v>
      </c>
      <c r="AF30" s="259">
        <v>0</v>
      </c>
      <c r="AG30" s="259">
        <v>0</v>
      </c>
      <c r="AH30" s="259">
        <v>0</v>
      </c>
      <c r="AI30" s="259">
        <v>0</v>
      </c>
      <c r="AJ30" s="259">
        <v>0</v>
      </c>
      <c r="AK30" s="128"/>
      <c r="AL30" s="259">
        <v>412</v>
      </c>
      <c r="AM30" s="259">
        <v>35</v>
      </c>
      <c r="AN30" s="259">
        <v>293</v>
      </c>
      <c r="AO30" s="259">
        <v>1</v>
      </c>
    </row>
    <row r="31" spans="1:41">
      <c r="A31" s="131">
        <f t="shared" si="1"/>
        <v>412035314</v>
      </c>
      <c r="B31" s="132" t="str">
        <f t="shared" si="1"/>
        <v>ACADEMY OF THE PACIFIC RIM</v>
      </c>
      <c r="C31" s="143">
        <f t="shared" si="7"/>
        <v>0</v>
      </c>
      <c r="D31" s="143">
        <f t="shared" si="7"/>
        <v>0</v>
      </c>
      <c r="E31" s="143">
        <f t="shared" si="7"/>
        <v>0</v>
      </c>
      <c r="F31" s="143">
        <f t="shared" si="7"/>
        <v>0</v>
      </c>
      <c r="G31" s="143">
        <f t="shared" si="7"/>
        <v>1</v>
      </c>
      <c r="H31" s="143">
        <f t="shared" si="7"/>
        <v>0</v>
      </c>
      <c r="I31" s="143">
        <f t="shared" si="2"/>
        <v>3.7499999999999999E-2</v>
      </c>
      <c r="J31" s="143"/>
      <c r="K31" s="143">
        <f t="shared" si="3"/>
        <v>0</v>
      </c>
      <c r="L31" s="143">
        <f t="shared" si="3"/>
        <v>0</v>
      </c>
      <c r="M31" s="143">
        <f t="shared" si="3"/>
        <v>0</v>
      </c>
      <c r="N31" s="143">
        <f t="shared" si="3"/>
        <v>0</v>
      </c>
      <c r="O31" s="143">
        <f t="shared" si="3"/>
        <v>1</v>
      </c>
      <c r="P31" s="143">
        <f t="shared" si="4"/>
        <v>0</v>
      </c>
      <c r="Q31" s="143">
        <f t="shared" si="5"/>
        <v>10</v>
      </c>
      <c r="R31" s="143">
        <f t="shared" si="6"/>
        <v>1</v>
      </c>
      <c r="S31" s="146"/>
      <c r="T31" s="259">
        <v>412035314</v>
      </c>
      <c r="U31" s="129" t="s">
        <v>687</v>
      </c>
      <c r="V31" s="259">
        <v>0</v>
      </c>
      <c r="W31" s="259">
        <v>0</v>
      </c>
      <c r="X31" s="259">
        <v>0</v>
      </c>
      <c r="Y31" s="259">
        <v>0</v>
      </c>
      <c r="Z31" s="259">
        <v>1</v>
      </c>
      <c r="AA31" s="259">
        <v>0</v>
      </c>
      <c r="AB31" s="259">
        <v>0</v>
      </c>
      <c r="AC31" s="259">
        <v>0</v>
      </c>
      <c r="AD31" s="259">
        <v>0</v>
      </c>
      <c r="AE31" s="259">
        <v>0</v>
      </c>
      <c r="AF31" s="259">
        <v>1</v>
      </c>
      <c r="AG31" s="259">
        <v>0</v>
      </c>
      <c r="AH31" s="259">
        <v>0</v>
      </c>
      <c r="AI31" s="259">
        <v>0</v>
      </c>
      <c r="AJ31" s="259">
        <v>0</v>
      </c>
      <c r="AK31" s="128"/>
      <c r="AL31" s="259">
        <v>412</v>
      </c>
      <c r="AM31" s="259">
        <v>35</v>
      </c>
      <c r="AN31" s="259">
        <v>314</v>
      </c>
      <c r="AO31" s="259">
        <v>10</v>
      </c>
    </row>
    <row r="32" spans="1:41">
      <c r="A32" s="131">
        <f t="shared" si="1"/>
        <v>412035336</v>
      </c>
      <c r="B32" s="132" t="str">
        <f t="shared" si="1"/>
        <v>ACADEMY OF THE PACIFIC RIM</v>
      </c>
      <c r="C32" s="143">
        <f t="shared" si="7"/>
        <v>0</v>
      </c>
      <c r="D32" s="143">
        <f t="shared" si="7"/>
        <v>0</v>
      </c>
      <c r="E32" s="143">
        <f t="shared" si="7"/>
        <v>0</v>
      </c>
      <c r="F32" s="143">
        <f t="shared" si="7"/>
        <v>0</v>
      </c>
      <c r="G32" s="143">
        <f t="shared" si="7"/>
        <v>1</v>
      </c>
      <c r="H32" s="143">
        <f t="shared" si="7"/>
        <v>2</v>
      </c>
      <c r="I32" s="143">
        <f t="shared" si="2"/>
        <v>0.1125</v>
      </c>
      <c r="J32" s="143"/>
      <c r="K32" s="143">
        <f t="shared" si="3"/>
        <v>0</v>
      </c>
      <c r="L32" s="143">
        <f t="shared" si="3"/>
        <v>0</v>
      </c>
      <c r="M32" s="143">
        <f t="shared" si="3"/>
        <v>0</v>
      </c>
      <c r="N32" s="143">
        <f t="shared" si="3"/>
        <v>0</v>
      </c>
      <c r="O32" s="143">
        <f t="shared" si="3"/>
        <v>1</v>
      </c>
      <c r="P32" s="143">
        <f t="shared" si="4"/>
        <v>2</v>
      </c>
      <c r="Q32" s="143">
        <f t="shared" si="5"/>
        <v>10</v>
      </c>
      <c r="R32" s="143">
        <f t="shared" si="6"/>
        <v>3</v>
      </c>
      <c r="S32" s="146"/>
      <c r="T32" s="259">
        <v>412035336</v>
      </c>
      <c r="U32" s="129" t="s">
        <v>687</v>
      </c>
      <c r="V32" s="259">
        <v>0</v>
      </c>
      <c r="W32" s="259">
        <v>0</v>
      </c>
      <c r="X32" s="259">
        <v>0</v>
      </c>
      <c r="Y32" s="259">
        <v>0</v>
      </c>
      <c r="Z32" s="259">
        <v>1</v>
      </c>
      <c r="AA32" s="259">
        <v>2</v>
      </c>
      <c r="AB32" s="259">
        <v>0</v>
      </c>
      <c r="AC32" s="259">
        <v>0</v>
      </c>
      <c r="AD32" s="259">
        <v>0</v>
      </c>
      <c r="AE32" s="259">
        <v>0</v>
      </c>
      <c r="AF32" s="259">
        <v>1</v>
      </c>
      <c r="AG32" s="259">
        <v>0</v>
      </c>
      <c r="AH32" s="259">
        <v>0</v>
      </c>
      <c r="AI32" s="259">
        <v>0</v>
      </c>
      <c r="AJ32" s="259">
        <v>2</v>
      </c>
      <c r="AK32" s="128"/>
      <c r="AL32" s="259">
        <v>412</v>
      </c>
      <c r="AM32" s="259">
        <v>35</v>
      </c>
      <c r="AN32" s="259">
        <v>336</v>
      </c>
      <c r="AO32" s="259">
        <v>10</v>
      </c>
    </row>
    <row r="33" spans="1:41">
      <c r="A33" s="131">
        <f t="shared" si="1"/>
        <v>413114024</v>
      </c>
      <c r="B33" s="132" t="str">
        <f t="shared" si="1"/>
        <v>FOUR RIVERS</v>
      </c>
      <c r="C33" s="143">
        <f t="shared" si="7"/>
        <v>0</v>
      </c>
      <c r="D33" s="143">
        <f t="shared" si="7"/>
        <v>0</v>
      </c>
      <c r="E33" s="143">
        <f t="shared" si="7"/>
        <v>0</v>
      </c>
      <c r="F33" s="143">
        <f t="shared" si="7"/>
        <v>0</v>
      </c>
      <c r="G33" s="143">
        <f t="shared" si="7"/>
        <v>1</v>
      </c>
      <c r="H33" s="143">
        <f t="shared" si="7"/>
        <v>0</v>
      </c>
      <c r="I33" s="143">
        <f t="shared" si="2"/>
        <v>3.7499999999999999E-2</v>
      </c>
      <c r="J33" s="143"/>
      <c r="K33" s="143">
        <f t="shared" si="3"/>
        <v>0</v>
      </c>
      <c r="L33" s="143">
        <f t="shared" si="3"/>
        <v>0</v>
      </c>
      <c r="M33" s="143">
        <f t="shared" si="3"/>
        <v>0</v>
      </c>
      <c r="N33" s="143">
        <f t="shared" si="3"/>
        <v>0</v>
      </c>
      <c r="O33" s="143">
        <f t="shared" si="3"/>
        <v>1</v>
      </c>
      <c r="P33" s="143">
        <f t="shared" si="4"/>
        <v>0</v>
      </c>
      <c r="Q33" s="143">
        <f t="shared" si="5"/>
        <v>10</v>
      </c>
      <c r="R33" s="143">
        <f t="shared" si="6"/>
        <v>1</v>
      </c>
      <c r="S33" s="146"/>
      <c r="T33" s="259">
        <v>413114024</v>
      </c>
      <c r="U33" s="129" t="s">
        <v>688</v>
      </c>
      <c r="V33" s="259">
        <v>0</v>
      </c>
      <c r="W33" s="259">
        <v>0</v>
      </c>
      <c r="X33" s="259">
        <v>0</v>
      </c>
      <c r="Y33" s="259">
        <v>0</v>
      </c>
      <c r="Z33" s="259">
        <v>1</v>
      </c>
      <c r="AA33" s="259">
        <v>0</v>
      </c>
      <c r="AB33" s="259">
        <v>0</v>
      </c>
      <c r="AC33" s="259">
        <v>0</v>
      </c>
      <c r="AD33" s="259">
        <v>0</v>
      </c>
      <c r="AE33" s="259">
        <v>0</v>
      </c>
      <c r="AF33" s="259">
        <v>1</v>
      </c>
      <c r="AG33" s="259">
        <v>0</v>
      </c>
      <c r="AH33" s="259">
        <v>0</v>
      </c>
      <c r="AI33" s="259">
        <v>0</v>
      </c>
      <c r="AJ33" s="259">
        <v>0</v>
      </c>
      <c r="AK33" s="128"/>
      <c r="AL33" s="259">
        <v>413</v>
      </c>
      <c r="AM33" s="259">
        <v>114</v>
      </c>
      <c r="AN33" s="259">
        <v>24</v>
      </c>
      <c r="AO33" s="259">
        <v>10</v>
      </c>
    </row>
    <row r="34" spans="1:41">
      <c r="A34" s="131">
        <f t="shared" si="1"/>
        <v>413114083</v>
      </c>
      <c r="B34" s="132" t="str">
        <f t="shared" si="1"/>
        <v>FOUR RIVERS</v>
      </c>
      <c r="C34" s="143">
        <f t="shared" si="7"/>
        <v>0</v>
      </c>
      <c r="D34" s="143">
        <f t="shared" si="7"/>
        <v>0</v>
      </c>
      <c r="E34" s="143">
        <f t="shared" si="7"/>
        <v>0</v>
      </c>
      <c r="F34" s="143">
        <f t="shared" si="7"/>
        <v>0</v>
      </c>
      <c r="G34" s="143">
        <f t="shared" si="7"/>
        <v>1</v>
      </c>
      <c r="H34" s="143">
        <f t="shared" si="7"/>
        <v>0</v>
      </c>
      <c r="I34" s="143">
        <f t="shared" si="2"/>
        <v>3.7499999999999999E-2</v>
      </c>
      <c r="J34" s="143"/>
      <c r="K34" s="143">
        <f t="shared" si="3"/>
        <v>0</v>
      </c>
      <c r="L34" s="143">
        <f t="shared" si="3"/>
        <v>0</v>
      </c>
      <c r="M34" s="143">
        <f t="shared" si="3"/>
        <v>0</v>
      </c>
      <c r="N34" s="143">
        <f t="shared" si="3"/>
        <v>0</v>
      </c>
      <c r="O34" s="143">
        <f t="shared" si="3"/>
        <v>1</v>
      </c>
      <c r="P34" s="143">
        <f t="shared" si="4"/>
        <v>0</v>
      </c>
      <c r="Q34" s="143">
        <f t="shared" si="5"/>
        <v>10</v>
      </c>
      <c r="R34" s="143">
        <f t="shared" si="6"/>
        <v>1</v>
      </c>
      <c r="S34" s="146"/>
      <c r="T34" s="259">
        <v>413114083</v>
      </c>
      <c r="U34" s="129" t="s">
        <v>688</v>
      </c>
      <c r="V34" s="259">
        <v>0</v>
      </c>
      <c r="W34" s="259">
        <v>0</v>
      </c>
      <c r="X34" s="259">
        <v>0</v>
      </c>
      <c r="Y34" s="259">
        <v>0</v>
      </c>
      <c r="Z34" s="259">
        <v>1</v>
      </c>
      <c r="AA34" s="259">
        <v>0</v>
      </c>
      <c r="AB34" s="259">
        <v>0</v>
      </c>
      <c r="AC34" s="259">
        <v>0</v>
      </c>
      <c r="AD34" s="259">
        <v>0</v>
      </c>
      <c r="AE34" s="259">
        <v>0</v>
      </c>
      <c r="AF34" s="259">
        <v>1</v>
      </c>
      <c r="AG34" s="259">
        <v>0</v>
      </c>
      <c r="AH34" s="259">
        <v>0</v>
      </c>
      <c r="AI34" s="259">
        <v>0</v>
      </c>
      <c r="AJ34" s="259">
        <v>0</v>
      </c>
      <c r="AK34" s="128"/>
      <c r="AL34" s="259">
        <v>413</v>
      </c>
      <c r="AM34" s="259">
        <v>114</v>
      </c>
      <c r="AN34" s="259">
        <v>83</v>
      </c>
      <c r="AO34" s="259">
        <v>10</v>
      </c>
    </row>
    <row r="35" spans="1:41">
      <c r="A35" s="131">
        <f t="shared" si="1"/>
        <v>413114091</v>
      </c>
      <c r="B35" s="132" t="str">
        <f t="shared" si="1"/>
        <v>FOUR RIVERS</v>
      </c>
      <c r="C35" s="143">
        <f t="shared" si="7"/>
        <v>0</v>
      </c>
      <c r="D35" s="143">
        <f t="shared" si="7"/>
        <v>0</v>
      </c>
      <c r="E35" s="143">
        <f t="shared" si="7"/>
        <v>0</v>
      </c>
      <c r="F35" s="143">
        <f t="shared" si="7"/>
        <v>0</v>
      </c>
      <c r="G35" s="143">
        <f t="shared" si="7"/>
        <v>1</v>
      </c>
      <c r="H35" s="143">
        <f t="shared" si="7"/>
        <v>8</v>
      </c>
      <c r="I35" s="143">
        <f t="shared" si="2"/>
        <v>0.33750000000000002</v>
      </c>
      <c r="J35" s="143"/>
      <c r="K35" s="143">
        <f t="shared" si="3"/>
        <v>0</v>
      </c>
      <c r="L35" s="143">
        <f t="shared" si="3"/>
        <v>0</v>
      </c>
      <c r="M35" s="143">
        <f t="shared" si="3"/>
        <v>0</v>
      </c>
      <c r="N35" s="143">
        <f t="shared" si="3"/>
        <v>0</v>
      </c>
      <c r="O35" s="143">
        <f t="shared" si="3"/>
        <v>1</v>
      </c>
      <c r="P35" s="143">
        <f t="shared" si="4"/>
        <v>1</v>
      </c>
      <c r="Q35" s="143">
        <f t="shared" si="5"/>
        <v>5</v>
      </c>
      <c r="R35" s="143">
        <f t="shared" si="6"/>
        <v>9</v>
      </c>
      <c r="S35" s="146"/>
      <c r="T35" s="259">
        <v>413114091</v>
      </c>
      <c r="U35" s="129" t="s">
        <v>688</v>
      </c>
      <c r="V35" s="259">
        <v>0</v>
      </c>
      <c r="W35" s="259">
        <v>0</v>
      </c>
      <c r="X35" s="259">
        <v>0</v>
      </c>
      <c r="Y35" s="259">
        <v>0</v>
      </c>
      <c r="Z35" s="259">
        <v>1</v>
      </c>
      <c r="AA35" s="259">
        <v>8</v>
      </c>
      <c r="AB35" s="259">
        <v>0</v>
      </c>
      <c r="AC35" s="259">
        <v>0</v>
      </c>
      <c r="AD35" s="259">
        <v>0</v>
      </c>
      <c r="AE35" s="259">
        <v>0</v>
      </c>
      <c r="AF35" s="259">
        <v>1</v>
      </c>
      <c r="AG35" s="259">
        <v>0</v>
      </c>
      <c r="AH35" s="259">
        <v>0</v>
      </c>
      <c r="AI35" s="259">
        <v>0</v>
      </c>
      <c r="AJ35" s="259">
        <v>1</v>
      </c>
      <c r="AK35" s="128"/>
      <c r="AL35" s="259">
        <v>413</v>
      </c>
      <c r="AM35" s="259">
        <v>114</v>
      </c>
      <c r="AN35" s="259">
        <v>91</v>
      </c>
      <c r="AO35" s="259">
        <v>5</v>
      </c>
    </row>
    <row r="36" spans="1:41">
      <c r="A36" s="131">
        <f t="shared" si="1"/>
        <v>413114114</v>
      </c>
      <c r="B36" s="132" t="str">
        <f t="shared" si="1"/>
        <v>FOUR RIVERS</v>
      </c>
      <c r="C36" s="143">
        <f t="shared" si="7"/>
        <v>0</v>
      </c>
      <c r="D36" s="143">
        <f t="shared" si="7"/>
        <v>0</v>
      </c>
      <c r="E36" s="143">
        <f t="shared" si="7"/>
        <v>0</v>
      </c>
      <c r="F36" s="143">
        <f t="shared" si="7"/>
        <v>0</v>
      </c>
      <c r="G36" s="143">
        <f t="shared" si="7"/>
        <v>19</v>
      </c>
      <c r="H36" s="143">
        <f t="shared" si="7"/>
        <v>43</v>
      </c>
      <c r="I36" s="143">
        <f t="shared" si="2"/>
        <v>2.3250000000000002</v>
      </c>
      <c r="J36" s="143"/>
      <c r="K36" s="143">
        <f t="shared" si="3"/>
        <v>0</v>
      </c>
      <c r="L36" s="143">
        <f t="shared" si="3"/>
        <v>0</v>
      </c>
      <c r="M36" s="143">
        <f t="shared" si="3"/>
        <v>0</v>
      </c>
      <c r="N36" s="143">
        <f t="shared" si="3"/>
        <v>0</v>
      </c>
      <c r="O36" s="143">
        <f t="shared" si="3"/>
        <v>5</v>
      </c>
      <c r="P36" s="143">
        <f t="shared" si="4"/>
        <v>15</v>
      </c>
      <c r="Q36" s="143">
        <f t="shared" si="5"/>
        <v>7</v>
      </c>
      <c r="R36" s="143">
        <f t="shared" si="6"/>
        <v>62</v>
      </c>
      <c r="S36" s="146"/>
      <c r="T36" s="259">
        <v>413114114</v>
      </c>
      <c r="U36" s="129" t="s">
        <v>688</v>
      </c>
      <c r="V36" s="259">
        <v>0</v>
      </c>
      <c r="W36" s="259">
        <v>0</v>
      </c>
      <c r="X36" s="259">
        <v>0</v>
      </c>
      <c r="Y36" s="259">
        <v>0</v>
      </c>
      <c r="Z36" s="259">
        <v>19</v>
      </c>
      <c r="AA36" s="259">
        <v>43</v>
      </c>
      <c r="AB36" s="259">
        <v>0</v>
      </c>
      <c r="AC36" s="259">
        <v>0</v>
      </c>
      <c r="AD36" s="259">
        <v>0</v>
      </c>
      <c r="AE36" s="259">
        <v>0</v>
      </c>
      <c r="AF36" s="259">
        <v>5</v>
      </c>
      <c r="AG36" s="259">
        <v>0</v>
      </c>
      <c r="AH36" s="259">
        <v>0</v>
      </c>
      <c r="AI36" s="259">
        <v>0</v>
      </c>
      <c r="AJ36" s="259">
        <v>15</v>
      </c>
      <c r="AK36" s="128"/>
      <c r="AL36" s="259">
        <v>413</v>
      </c>
      <c r="AM36" s="259">
        <v>114</v>
      </c>
      <c r="AN36" s="259">
        <v>114</v>
      </c>
      <c r="AO36" s="259">
        <v>7</v>
      </c>
    </row>
    <row r="37" spans="1:41">
      <c r="A37" s="131">
        <f t="shared" si="1"/>
        <v>413114117</v>
      </c>
      <c r="B37" s="132" t="str">
        <f t="shared" si="1"/>
        <v>FOUR RIVERS</v>
      </c>
      <c r="C37" s="143">
        <f t="shared" si="7"/>
        <v>0</v>
      </c>
      <c r="D37" s="143">
        <f t="shared" si="7"/>
        <v>0</v>
      </c>
      <c r="E37" s="143">
        <f t="shared" si="7"/>
        <v>0</v>
      </c>
      <c r="F37" s="143">
        <f t="shared" si="7"/>
        <v>0</v>
      </c>
      <c r="G37" s="143">
        <f t="shared" si="7"/>
        <v>0</v>
      </c>
      <c r="H37" s="143">
        <f t="shared" si="7"/>
        <v>1</v>
      </c>
      <c r="I37" s="143">
        <f t="shared" si="2"/>
        <v>3.7499999999999999E-2</v>
      </c>
      <c r="J37" s="143"/>
      <c r="K37" s="143">
        <f t="shared" si="3"/>
        <v>0</v>
      </c>
      <c r="L37" s="143">
        <f t="shared" si="3"/>
        <v>0</v>
      </c>
      <c r="M37" s="143">
        <f t="shared" si="3"/>
        <v>0</v>
      </c>
      <c r="N37" s="143">
        <f t="shared" si="3"/>
        <v>0</v>
      </c>
      <c r="O37" s="143">
        <f t="shared" si="3"/>
        <v>0</v>
      </c>
      <c r="P37" s="143">
        <f t="shared" si="4"/>
        <v>1</v>
      </c>
      <c r="Q37" s="143">
        <f t="shared" si="5"/>
        <v>10</v>
      </c>
      <c r="R37" s="143">
        <f t="shared" si="6"/>
        <v>1</v>
      </c>
      <c r="S37" s="146"/>
      <c r="T37" s="259">
        <v>413114117</v>
      </c>
      <c r="U37" s="129" t="s">
        <v>688</v>
      </c>
      <c r="V37" s="259">
        <v>0</v>
      </c>
      <c r="W37" s="259">
        <v>0</v>
      </c>
      <c r="X37" s="259">
        <v>0</v>
      </c>
      <c r="Y37" s="259">
        <v>0</v>
      </c>
      <c r="Z37" s="259">
        <v>0</v>
      </c>
      <c r="AA37" s="259">
        <v>1</v>
      </c>
      <c r="AB37" s="259">
        <v>0</v>
      </c>
      <c r="AC37" s="259">
        <v>0</v>
      </c>
      <c r="AD37" s="259">
        <v>0</v>
      </c>
      <c r="AE37" s="259">
        <v>0</v>
      </c>
      <c r="AF37" s="259">
        <v>0</v>
      </c>
      <c r="AG37" s="259">
        <v>0</v>
      </c>
      <c r="AH37" s="259">
        <v>0</v>
      </c>
      <c r="AI37" s="259">
        <v>0</v>
      </c>
      <c r="AJ37" s="259">
        <v>1</v>
      </c>
      <c r="AK37" s="128"/>
      <c r="AL37" s="259">
        <v>413</v>
      </c>
      <c r="AM37" s="259">
        <v>114</v>
      </c>
      <c r="AN37" s="259">
        <v>117</v>
      </c>
      <c r="AO37" s="259">
        <v>10</v>
      </c>
    </row>
    <row r="38" spans="1:41">
      <c r="A38" s="131">
        <f t="shared" si="1"/>
        <v>413114210</v>
      </c>
      <c r="B38" s="132" t="str">
        <f t="shared" si="1"/>
        <v>FOUR RIVERS</v>
      </c>
      <c r="C38" s="143">
        <f t="shared" si="7"/>
        <v>0</v>
      </c>
      <c r="D38" s="143">
        <f t="shared" si="7"/>
        <v>0</v>
      </c>
      <c r="E38" s="143">
        <f t="shared" si="7"/>
        <v>0</v>
      </c>
      <c r="F38" s="143">
        <f t="shared" si="7"/>
        <v>0</v>
      </c>
      <c r="G38" s="143">
        <f t="shared" si="7"/>
        <v>0</v>
      </c>
      <c r="H38" s="143">
        <f t="shared" si="7"/>
        <v>1</v>
      </c>
      <c r="I38" s="143">
        <f t="shared" si="2"/>
        <v>3.7499999999999999E-2</v>
      </c>
      <c r="J38" s="143"/>
      <c r="K38" s="143">
        <f t="shared" si="3"/>
        <v>0</v>
      </c>
      <c r="L38" s="143">
        <f t="shared" si="3"/>
        <v>0</v>
      </c>
      <c r="M38" s="143">
        <f t="shared" si="3"/>
        <v>0</v>
      </c>
      <c r="N38" s="143">
        <f t="shared" si="3"/>
        <v>0</v>
      </c>
      <c r="O38" s="143">
        <f t="shared" si="3"/>
        <v>0</v>
      </c>
      <c r="P38" s="143">
        <f t="shared" si="4"/>
        <v>1</v>
      </c>
      <c r="Q38" s="143">
        <f t="shared" si="5"/>
        <v>10</v>
      </c>
      <c r="R38" s="143">
        <f t="shared" si="6"/>
        <v>1</v>
      </c>
      <c r="S38" s="146"/>
      <c r="T38" s="259">
        <v>413114210</v>
      </c>
      <c r="U38" s="129" t="s">
        <v>688</v>
      </c>
      <c r="V38" s="259">
        <v>0</v>
      </c>
      <c r="W38" s="259">
        <v>0</v>
      </c>
      <c r="X38" s="259">
        <v>0</v>
      </c>
      <c r="Y38" s="259">
        <v>0</v>
      </c>
      <c r="Z38" s="259">
        <v>0</v>
      </c>
      <c r="AA38" s="259">
        <v>1</v>
      </c>
      <c r="AB38" s="259">
        <v>0</v>
      </c>
      <c r="AC38" s="259">
        <v>0</v>
      </c>
      <c r="AD38" s="259">
        <v>0</v>
      </c>
      <c r="AE38" s="259">
        <v>0</v>
      </c>
      <c r="AF38" s="259">
        <v>0</v>
      </c>
      <c r="AG38" s="259">
        <v>0</v>
      </c>
      <c r="AH38" s="259">
        <v>0</v>
      </c>
      <c r="AI38" s="259">
        <v>0</v>
      </c>
      <c r="AJ38" s="259">
        <v>1</v>
      </c>
      <c r="AK38" s="128"/>
      <c r="AL38" s="259">
        <v>413</v>
      </c>
      <c r="AM38" s="259">
        <v>114</v>
      </c>
      <c r="AN38" s="259">
        <v>210</v>
      </c>
      <c r="AO38" s="259">
        <v>10</v>
      </c>
    </row>
    <row r="39" spans="1:41">
      <c r="A39" s="131">
        <f t="shared" si="1"/>
        <v>413114253</v>
      </c>
      <c r="B39" s="132" t="str">
        <f t="shared" si="1"/>
        <v>FOUR RIVERS</v>
      </c>
      <c r="C39" s="143">
        <f t="shared" si="7"/>
        <v>0</v>
      </c>
      <c r="D39" s="143">
        <f t="shared" si="7"/>
        <v>0</v>
      </c>
      <c r="E39" s="143">
        <f t="shared" si="7"/>
        <v>0</v>
      </c>
      <c r="F39" s="143">
        <f t="shared" si="7"/>
        <v>0</v>
      </c>
      <c r="G39" s="143">
        <f t="shared" si="7"/>
        <v>1</v>
      </c>
      <c r="H39" s="143">
        <f t="shared" si="7"/>
        <v>1</v>
      </c>
      <c r="I39" s="143">
        <f t="shared" si="2"/>
        <v>7.4999999999999997E-2</v>
      </c>
      <c r="J39" s="143"/>
      <c r="K39" s="143">
        <f t="shared" si="3"/>
        <v>0</v>
      </c>
      <c r="L39" s="143">
        <f t="shared" si="3"/>
        <v>0</v>
      </c>
      <c r="M39" s="143">
        <f t="shared" si="3"/>
        <v>0</v>
      </c>
      <c r="N39" s="143">
        <f t="shared" si="3"/>
        <v>0</v>
      </c>
      <c r="O39" s="143">
        <f t="shared" si="3"/>
        <v>1</v>
      </c>
      <c r="P39" s="143">
        <f t="shared" si="4"/>
        <v>0</v>
      </c>
      <c r="Q39" s="143">
        <f t="shared" si="5"/>
        <v>10</v>
      </c>
      <c r="R39" s="143">
        <f t="shared" si="6"/>
        <v>2</v>
      </c>
      <c r="S39" s="146"/>
      <c r="T39" s="259">
        <v>413114253</v>
      </c>
      <c r="U39" s="129" t="s">
        <v>688</v>
      </c>
      <c r="V39" s="259">
        <v>0</v>
      </c>
      <c r="W39" s="259">
        <v>0</v>
      </c>
      <c r="X39" s="259">
        <v>0</v>
      </c>
      <c r="Y39" s="259">
        <v>0</v>
      </c>
      <c r="Z39" s="259">
        <v>1</v>
      </c>
      <c r="AA39" s="259">
        <v>1</v>
      </c>
      <c r="AB39" s="259">
        <v>0</v>
      </c>
      <c r="AC39" s="259">
        <v>0</v>
      </c>
      <c r="AD39" s="259">
        <v>0</v>
      </c>
      <c r="AE39" s="259">
        <v>0</v>
      </c>
      <c r="AF39" s="259">
        <v>1</v>
      </c>
      <c r="AG39" s="259">
        <v>0</v>
      </c>
      <c r="AH39" s="259">
        <v>0</v>
      </c>
      <c r="AI39" s="259">
        <v>0</v>
      </c>
      <c r="AJ39" s="259">
        <v>0</v>
      </c>
      <c r="AK39" s="128"/>
      <c r="AL39" s="259">
        <v>413</v>
      </c>
      <c r="AM39" s="259">
        <v>114</v>
      </c>
      <c r="AN39" s="259">
        <v>253</v>
      </c>
      <c r="AO39" s="259">
        <v>10</v>
      </c>
    </row>
    <row r="40" spans="1:41">
      <c r="A40" s="131">
        <f t="shared" si="1"/>
        <v>413114605</v>
      </c>
      <c r="B40" s="132" t="str">
        <f t="shared" si="1"/>
        <v>FOUR RIVERS</v>
      </c>
      <c r="C40" s="143">
        <f t="shared" si="7"/>
        <v>0</v>
      </c>
      <c r="D40" s="143">
        <f t="shared" si="7"/>
        <v>0</v>
      </c>
      <c r="E40" s="143">
        <f t="shared" si="7"/>
        <v>0</v>
      </c>
      <c r="F40" s="143">
        <f t="shared" si="7"/>
        <v>0</v>
      </c>
      <c r="G40" s="143">
        <f t="shared" si="7"/>
        <v>1</v>
      </c>
      <c r="H40" s="143">
        <f t="shared" si="7"/>
        <v>1</v>
      </c>
      <c r="I40" s="143">
        <f t="shared" si="2"/>
        <v>7.4999999999999997E-2</v>
      </c>
      <c r="J40" s="143"/>
      <c r="K40" s="143">
        <f t="shared" si="3"/>
        <v>0</v>
      </c>
      <c r="L40" s="143">
        <f t="shared" si="3"/>
        <v>0</v>
      </c>
      <c r="M40" s="143">
        <f t="shared" si="3"/>
        <v>0</v>
      </c>
      <c r="N40" s="143">
        <f t="shared" si="3"/>
        <v>0</v>
      </c>
      <c r="O40" s="143">
        <f t="shared" si="3"/>
        <v>1</v>
      </c>
      <c r="P40" s="143">
        <f t="shared" si="4"/>
        <v>1</v>
      </c>
      <c r="Q40" s="143">
        <f t="shared" si="5"/>
        <v>10</v>
      </c>
      <c r="R40" s="143">
        <f t="shared" si="6"/>
        <v>2</v>
      </c>
      <c r="S40" s="146"/>
      <c r="T40" s="259">
        <v>413114605</v>
      </c>
      <c r="U40" s="129" t="s">
        <v>688</v>
      </c>
      <c r="V40" s="259">
        <v>0</v>
      </c>
      <c r="W40" s="259">
        <v>0</v>
      </c>
      <c r="X40" s="259">
        <v>0</v>
      </c>
      <c r="Y40" s="259">
        <v>0</v>
      </c>
      <c r="Z40" s="259">
        <v>1</v>
      </c>
      <c r="AA40" s="259">
        <v>1</v>
      </c>
      <c r="AB40" s="259">
        <v>0</v>
      </c>
      <c r="AC40" s="259">
        <v>0</v>
      </c>
      <c r="AD40" s="259">
        <v>0</v>
      </c>
      <c r="AE40" s="259">
        <v>0</v>
      </c>
      <c r="AF40" s="259">
        <v>1</v>
      </c>
      <c r="AG40" s="259">
        <v>0</v>
      </c>
      <c r="AH40" s="259">
        <v>0</v>
      </c>
      <c r="AI40" s="259">
        <v>0</v>
      </c>
      <c r="AJ40" s="259">
        <v>1</v>
      </c>
      <c r="AK40" s="128"/>
      <c r="AL40" s="259">
        <v>413</v>
      </c>
      <c r="AM40" s="259">
        <v>114</v>
      </c>
      <c r="AN40" s="259">
        <v>605</v>
      </c>
      <c r="AO40" s="259">
        <v>10</v>
      </c>
    </row>
    <row r="41" spans="1:41">
      <c r="A41" s="131">
        <f t="shared" si="1"/>
        <v>413114670</v>
      </c>
      <c r="B41" s="132" t="str">
        <f t="shared" si="1"/>
        <v>FOUR RIVERS</v>
      </c>
      <c r="C41" s="143">
        <f t="shared" si="7"/>
        <v>0</v>
      </c>
      <c r="D41" s="143">
        <f t="shared" si="7"/>
        <v>0</v>
      </c>
      <c r="E41" s="143">
        <f t="shared" si="7"/>
        <v>0</v>
      </c>
      <c r="F41" s="143">
        <f t="shared" si="7"/>
        <v>0</v>
      </c>
      <c r="G41" s="143">
        <f t="shared" si="7"/>
        <v>8</v>
      </c>
      <c r="H41" s="143">
        <f t="shared" si="7"/>
        <v>11</v>
      </c>
      <c r="I41" s="143">
        <f t="shared" si="2"/>
        <v>0.71250000000000002</v>
      </c>
      <c r="J41" s="143"/>
      <c r="K41" s="143">
        <f t="shared" si="3"/>
        <v>0</v>
      </c>
      <c r="L41" s="143">
        <f t="shared" si="3"/>
        <v>0</v>
      </c>
      <c r="M41" s="143">
        <f t="shared" si="3"/>
        <v>0</v>
      </c>
      <c r="N41" s="143">
        <f t="shared" si="3"/>
        <v>0</v>
      </c>
      <c r="O41" s="143">
        <f t="shared" si="3"/>
        <v>1</v>
      </c>
      <c r="P41" s="143">
        <f t="shared" si="4"/>
        <v>3</v>
      </c>
      <c r="Q41" s="143">
        <f t="shared" si="5"/>
        <v>5</v>
      </c>
      <c r="R41" s="143">
        <f t="shared" si="6"/>
        <v>19</v>
      </c>
      <c r="S41" s="146"/>
      <c r="T41" s="259">
        <v>413114670</v>
      </c>
      <c r="U41" s="129" t="s">
        <v>688</v>
      </c>
      <c r="V41" s="259">
        <v>0</v>
      </c>
      <c r="W41" s="259">
        <v>0</v>
      </c>
      <c r="X41" s="259">
        <v>0</v>
      </c>
      <c r="Y41" s="259">
        <v>0</v>
      </c>
      <c r="Z41" s="259">
        <v>8</v>
      </c>
      <c r="AA41" s="259">
        <v>11</v>
      </c>
      <c r="AB41" s="259">
        <v>0</v>
      </c>
      <c r="AC41" s="259">
        <v>0</v>
      </c>
      <c r="AD41" s="259">
        <v>0</v>
      </c>
      <c r="AE41" s="259">
        <v>0</v>
      </c>
      <c r="AF41" s="259">
        <v>1</v>
      </c>
      <c r="AG41" s="259">
        <v>0</v>
      </c>
      <c r="AH41" s="259">
        <v>0</v>
      </c>
      <c r="AI41" s="259">
        <v>0</v>
      </c>
      <c r="AJ41" s="259">
        <v>3</v>
      </c>
      <c r="AK41" s="128"/>
      <c r="AL41" s="259">
        <v>413</v>
      </c>
      <c r="AM41" s="259">
        <v>114</v>
      </c>
      <c r="AN41" s="259">
        <v>670</v>
      </c>
      <c r="AO41" s="259">
        <v>5</v>
      </c>
    </row>
    <row r="42" spans="1:41">
      <c r="A42" s="131">
        <f t="shared" si="1"/>
        <v>413114674</v>
      </c>
      <c r="B42" s="132" t="str">
        <f t="shared" si="1"/>
        <v>FOUR RIVERS</v>
      </c>
      <c r="C42" s="143">
        <f t="shared" si="7"/>
        <v>0</v>
      </c>
      <c r="D42" s="143">
        <f t="shared" si="7"/>
        <v>0</v>
      </c>
      <c r="E42" s="143">
        <f t="shared" si="7"/>
        <v>0</v>
      </c>
      <c r="F42" s="143">
        <f t="shared" si="7"/>
        <v>0</v>
      </c>
      <c r="G42" s="143">
        <f t="shared" si="7"/>
        <v>10</v>
      </c>
      <c r="H42" s="143">
        <f t="shared" si="7"/>
        <v>29</v>
      </c>
      <c r="I42" s="143">
        <f t="shared" si="2"/>
        <v>1.4624999999999999</v>
      </c>
      <c r="J42" s="143"/>
      <c r="K42" s="143">
        <f t="shared" si="3"/>
        <v>0</v>
      </c>
      <c r="L42" s="143">
        <f t="shared" si="3"/>
        <v>0</v>
      </c>
      <c r="M42" s="143">
        <f t="shared" si="3"/>
        <v>0</v>
      </c>
      <c r="N42" s="143">
        <f t="shared" si="3"/>
        <v>0</v>
      </c>
      <c r="O42" s="143">
        <f t="shared" si="3"/>
        <v>3</v>
      </c>
      <c r="P42" s="143">
        <f t="shared" si="4"/>
        <v>9</v>
      </c>
      <c r="Q42" s="143">
        <f t="shared" si="5"/>
        <v>7</v>
      </c>
      <c r="R42" s="143">
        <f t="shared" si="6"/>
        <v>39</v>
      </c>
      <c r="S42" s="146"/>
      <c r="T42" s="259">
        <v>413114674</v>
      </c>
      <c r="U42" s="129" t="s">
        <v>688</v>
      </c>
      <c r="V42" s="259">
        <v>0</v>
      </c>
      <c r="W42" s="259">
        <v>0</v>
      </c>
      <c r="X42" s="259">
        <v>0</v>
      </c>
      <c r="Y42" s="259">
        <v>0</v>
      </c>
      <c r="Z42" s="259">
        <v>10</v>
      </c>
      <c r="AA42" s="259">
        <v>29</v>
      </c>
      <c r="AB42" s="259">
        <v>0</v>
      </c>
      <c r="AC42" s="259">
        <v>0</v>
      </c>
      <c r="AD42" s="259">
        <v>0</v>
      </c>
      <c r="AE42" s="259">
        <v>0</v>
      </c>
      <c r="AF42" s="259">
        <v>3</v>
      </c>
      <c r="AG42" s="259">
        <v>0</v>
      </c>
      <c r="AH42" s="259">
        <v>0</v>
      </c>
      <c r="AI42" s="259">
        <v>0</v>
      </c>
      <c r="AJ42" s="259">
        <v>9</v>
      </c>
      <c r="AK42" s="128"/>
      <c r="AL42" s="259">
        <v>413</v>
      </c>
      <c r="AM42" s="259">
        <v>114</v>
      </c>
      <c r="AN42" s="259">
        <v>674</v>
      </c>
      <c r="AO42" s="259">
        <v>7</v>
      </c>
    </row>
    <row r="43" spans="1:41">
      <c r="A43" s="131">
        <f t="shared" si="1"/>
        <v>413114683</v>
      </c>
      <c r="B43" s="132" t="str">
        <f t="shared" si="1"/>
        <v>FOUR RIVERS</v>
      </c>
      <c r="C43" s="143">
        <f t="shared" si="7"/>
        <v>0</v>
      </c>
      <c r="D43" s="143">
        <f t="shared" si="7"/>
        <v>0</v>
      </c>
      <c r="E43" s="143">
        <f t="shared" si="7"/>
        <v>0</v>
      </c>
      <c r="F43" s="143">
        <f t="shared" si="7"/>
        <v>0</v>
      </c>
      <c r="G43" s="143">
        <f t="shared" si="7"/>
        <v>0</v>
      </c>
      <c r="H43" s="143">
        <f t="shared" si="7"/>
        <v>3</v>
      </c>
      <c r="I43" s="143">
        <f t="shared" si="2"/>
        <v>0.1125</v>
      </c>
      <c r="J43" s="143"/>
      <c r="K43" s="143">
        <f t="shared" si="3"/>
        <v>0</v>
      </c>
      <c r="L43" s="143">
        <f t="shared" si="3"/>
        <v>0</v>
      </c>
      <c r="M43" s="143">
        <f t="shared" si="3"/>
        <v>0</v>
      </c>
      <c r="N43" s="143">
        <f t="shared" si="3"/>
        <v>0</v>
      </c>
      <c r="O43" s="143">
        <f t="shared" si="3"/>
        <v>0</v>
      </c>
      <c r="P43" s="143">
        <f t="shared" si="4"/>
        <v>0</v>
      </c>
      <c r="Q43" s="143">
        <f t="shared" si="5"/>
        <v>1</v>
      </c>
      <c r="R43" s="143">
        <f t="shared" si="6"/>
        <v>3</v>
      </c>
      <c r="S43" s="146"/>
      <c r="T43" s="259">
        <v>413114683</v>
      </c>
      <c r="U43" s="129" t="s">
        <v>688</v>
      </c>
      <c r="V43" s="259">
        <v>0</v>
      </c>
      <c r="W43" s="259">
        <v>0</v>
      </c>
      <c r="X43" s="259">
        <v>0</v>
      </c>
      <c r="Y43" s="259">
        <v>0</v>
      </c>
      <c r="Z43" s="259">
        <v>0</v>
      </c>
      <c r="AA43" s="259">
        <v>3</v>
      </c>
      <c r="AB43" s="259">
        <v>0</v>
      </c>
      <c r="AC43" s="259">
        <v>0</v>
      </c>
      <c r="AD43" s="259">
        <v>0</v>
      </c>
      <c r="AE43" s="259">
        <v>0</v>
      </c>
      <c r="AF43" s="259">
        <v>0</v>
      </c>
      <c r="AG43" s="259">
        <v>0</v>
      </c>
      <c r="AH43" s="259">
        <v>0</v>
      </c>
      <c r="AI43" s="259">
        <v>0</v>
      </c>
      <c r="AJ43" s="259">
        <v>0</v>
      </c>
      <c r="AK43" s="128"/>
      <c r="AL43" s="259">
        <v>413</v>
      </c>
      <c r="AM43" s="259">
        <v>114</v>
      </c>
      <c r="AN43" s="259">
        <v>683</v>
      </c>
      <c r="AO43" s="259">
        <v>1</v>
      </c>
    </row>
    <row r="44" spans="1:41">
      <c r="A44" s="131">
        <f t="shared" si="1"/>
        <v>413114717</v>
      </c>
      <c r="B44" s="132" t="str">
        <f t="shared" si="1"/>
        <v>FOUR RIVERS</v>
      </c>
      <c r="C44" s="143">
        <f t="shared" si="7"/>
        <v>0</v>
      </c>
      <c r="D44" s="143">
        <f t="shared" si="7"/>
        <v>0</v>
      </c>
      <c r="E44" s="143">
        <f t="shared" si="7"/>
        <v>0</v>
      </c>
      <c r="F44" s="143">
        <f t="shared" si="7"/>
        <v>0</v>
      </c>
      <c r="G44" s="143">
        <f t="shared" si="7"/>
        <v>19</v>
      </c>
      <c r="H44" s="143">
        <f t="shared" si="7"/>
        <v>29</v>
      </c>
      <c r="I44" s="143">
        <f t="shared" si="2"/>
        <v>1.8</v>
      </c>
      <c r="J44" s="143"/>
      <c r="K44" s="143">
        <f t="shared" si="3"/>
        <v>0</v>
      </c>
      <c r="L44" s="143">
        <f t="shared" si="3"/>
        <v>0</v>
      </c>
      <c r="M44" s="143">
        <f t="shared" si="3"/>
        <v>0</v>
      </c>
      <c r="N44" s="143">
        <f t="shared" si="3"/>
        <v>0</v>
      </c>
      <c r="O44" s="143">
        <f t="shared" si="3"/>
        <v>8</v>
      </c>
      <c r="P44" s="143">
        <f t="shared" si="4"/>
        <v>10</v>
      </c>
      <c r="Q44" s="143">
        <f t="shared" si="5"/>
        <v>8</v>
      </c>
      <c r="R44" s="143">
        <f t="shared" si="6"/>
        <v>48</v>
      </c>
      <c r="S44" s="146"/>
      <c r="T44" s="259">
        <v>413114717</v>
      </c>
      <c r="U44" s="129" t="s">
        <v>688</v>
      </c>
      <c r="V44" s="259">
        <v>0</v>
      </c>
      <c r="W44" s="259">
        <v>0</v>
      </c>
      <c r="X44" s="259">
        <v>0</v>
      </c>
      <c r="Y44" s="259">
        <v>0</v>
      </c>
      <c r="Z44" s="259">
        <v>19</v>
      </c>
      <c r="AA44" s="259">
        <v>29</v>
      </c>
      <c r="AB44" s="259">
        <v>0</v>
      </c>
      <c r="AC44" s="259">
        <v>0</v>
      </c>
      <c r="AD44" s="259">
        <v>0</v>
      </c>
      <c r="AE44" s="259">
        <v>0</v>
      </c>
      <c r="AF44" s="259">
        <v>8</v>
      </c>
      <c r="AG44" s="259">
        <v>0</v>
      </c>
      <c r="AH44" s="259">
        <v>0</v>
      </c>
      <c r="AI44" s="259">
        <v>0</v>
      </c>
      <c r="AJ44" s="259">
        <v>10</v>
      </c>
      <c r="AK44" s="128"/>
      <c r="AL44" s="259">
        <v>413</v>
      </c>
      <c r="AM44" s="259">
        <v>114</v>
      </c>
      <c r="AN44" s="259">
        <v>717</v>
      </c>
      <c r="AO44" s="259">
        <v>8</v>
      </c>
    </row>
    <row r="45" spans="1:41">
      <c r="A45" s="131">
        <f t="shared" si="1"/>
        <v>413114750</v>
      </c>
      <c r="B45" s="132" t="str">
        <f t="shared" si="1"/>
        <v>FOUR RIVERS</v>
      </c>
      <c r="C45" s="143">
        <f t="shared" si="7"/>
        <v>0</v>
      </c>
      <c r="D45" s="143">
        <f t="shared" si="7"/>
        <v>0</v>
      </c>
      <c r="E45" s="143">
        <f t="shared" si="7"/>
        <v>0</v>
      </c>
      <c r="F45" s="143">
        <f t="shared" si="7"/>
        <v>0</v>
      </c>
      <c r="G45" s="143">
        <f t="shared" si="7"/>
        <v>5</v>
      </c>
      <c r="H45" s="143">
        <f t="shared" si="7"/>
        <v>9</v>
      </c>
      <c r="I45" s="143">
        <f t="shared" si="2"/>
        <v>0.52500000000000002</v>
      </c>
      <c r="J45" s="143"/>
      <c r="K45" s="143">
        <f t="shared" si="3"/>
        <v>0</v>
      </c>
      <c r="L45" s="143">
        <f t="shared" si="3"/>
        <v>0</v>
      </c>
      <c r="M45" s="143">
        <f t="shared" si="3"/>
        <v>0</v>
      </c>
      <c r="N45" s="143">
        <f t="shared" si="3"/>
        <v>0</v>
      </c>
      <c r="O45" s="143">
        <f t="shared" si="3"/>
        <v>1</v>
      </c>
      <c r="P45" s="143">
        <f t="shared" si="4"/>
        <v>4</v>
      </c>
      <c r="Q45" s="143">
        <f t="shared" si="5"/>
        <v>8</v>
      </c>
      <c r="R45" s="143">
        <f t="shared" si="6"/>
        <v>14</v>
      </c>
      <c r="S45" s="146"/>
      <c r="T45" s="259">
        <v>413114750</v>
      </c>
      <c r="U45" s="129" t="s">
        <v>688</v>
      </c>
      <c r="V45" s="259">
        <v>0</v>
      </c>
      <c r="W45" s="259">
        <v>0</v>
      </c>
      <c r="X45" s="259">
        <v>0</v>
      </c>
      <c r="Y45" s="259">
        <v>0</v>
      </c>
      <c r="Z45" s="259">
        <v>5</v>
      </c>
      <c r="AA45" s="259">
        <v>9</v>
      </c>
      <c r="AB45" s="259">
        <v>0</v>
      </c>
      <c r="AC45" s="259">
        <v>0</v>
      </c>
      <c r="AD45" s="259">
        <v>0</v>
      </c>
      <c r="AE45" s="259">
        <v>0</v>
      </c>
      <c r="AF45" s="259">
        <v>1</v>
      </c>
      <c r="AG45" s="259">
        <v>0</v>
      </c>
      <c r="AH45" s="259">
        <v>0</v>
      </c>
      <c r="AI45" s="259">
        <v>0</v>
      </c>
      <c r="AJ45" s="259">
        <v>4</v>
      </c>
      <c r="AK45" s="128"/>
      <c r="AL45" s="259">
        <v>413</v>
      </c>
      <c r="AM45" s="259">
        <v>114</v>
      </c>
      <c r="AN45" s="259">
        <v>750</v>
      </c>
      <c r="AO45" s="259">
        <v>8</v>
      </c>
    </row>
    <row r="46" spans="1:41">
      <c r="A46" s="131">
        <f t="shared" si="1"/>
        <v>413114755</v>
      </c>
      <c r="B46" s="132" t="str">
        <f t="shared" si="1"/>
        <v>FOUR RIVERS</v>
      </c>
      <c r="C46" s="143">
        <f t="shared" si="7"/>
        <v>0</v>
      </c>
      <c r="D46" s="143">
        <f t="shared" si="7"/>
        <v>0</v>
      </c>
      <c r="E46" s="143">
        <f t="shared" si="7"/>
        <v>0</v>
      </c>
      <c r="F46" s="143">
        <f t="shared" si="7"/>
        <v>0</v>
      </c>
      <c r="G46" s="143">
        <f t="shared" si="7"/>
        <v>7</v>
      </c>
      <c r="H46" s="143">
        <f t="shared" si="7"/>
        <v>8</v>
      </c>
      <c r="I46" s="143">
        <f t="shared" si="2"/>
        <v>0.5625</v>
      </c>
      <c r="J46" s="143"/>
      <c r="K46" s="143">
        <f t="shared" si="3"/>
        <v>0</v>
      </c>
      <c r="L46" s="143">
        <f t="shared" si="3"/>
        <v>0</v>
      </c>
      <c r="M46" s="143">
        <f t="shared" si="3"/>
        <v>0</v>
      </c>
      <c r="N46" s="143">
        <f t="shared" si="3"/>
        <v>0</v>
      </c>
      <c r="O46" s="143">
        <f t="shared" si="3"/>
        <v>1</v>
      </c>
      <c r="P46" s="143">
        <f t="shared" si="4"/>
        <v>2</v>
      </c>
      <c r="Q46" s="143">
        <f t="shared" si="5"/>
        <v>5</v>
      </c>
      <c r="R46" s="143">
        <f t="shared" si="6"/>
        <v>15</v>
      </c>
      <c r="S46" s="146"/>
      <c r="T46" s="259">
        <v>413114755</v>
      </c>
      <c r="U46" s="129" t="s">
        <v>688</v>
      </c>
      <c r="V46" s="259">
        <v>0</v>
      </c>
      <c r="W46" s="259">
        <v>0</v>
      </c>
      <c r="X46" s="259">
        <v>0</v>
      </c>
      <c r="Y46" s="259">
        <v>0</v>
      </c>
      <c r="Z46" s="259">
        <v>7</v>
      </c>
      <c r="AA46" s="259">
        <v>8</v>
      </c>
      <c r="AB46" s="259">
        <v>0</v>
      </c>
      <c r="AC46" s="259">
        <v>0</v>
      </c>
      <c r="AD46" s="259">
        <v>0</v>
      </c>
      <c r="AE46" s="259">
        <v>0</v>
      </c>
      <c r="AF46" s="259">
        <v>1</v>
      </c>
      <c r="AG46" s="259">
        <v>0</v>
      </c>
      <c r="AH46" s="259">
        <v>0</v>
      </c>
      <c r="AI46" s="259">
        <v>0</v>
      </c>
      <c r="AJ46" s="259">
        <v>2</v>
      </c>
      <c r="AK46" s="128"/>
      <c r="AL46" s="259">
        <v>413</v>
      </c>
      <c r="AM46" s="259">
        <v>114</v>
      </c>
      <c r="AN46" s="259">
        <v>755</v>
      </c>
      <c r="AO46" s="259">
        <v>5</v>
      </c>
    </row>
    <row r="47" spans="1:41">
      <c r="A47" s="131">
        <f t="shared" si="1"/>
        <v>414603063</v>
      </c>
      <c r="B47" s="132" t="str">
        <f t="shared" si="1"/>
        <v>BERKSHIRE ARTS AND TECHNOLOGY</v>
      </c>
      <c r="C47" s="143">
        <f t="shared" si="7"/>
        <v>0</v>
      </c>
      <c r="D47" s="143">
        <f t="shared" si="7"/>
        <v>0</v>
      </c>
      <c r="E47" s="143">
        <f t="shared" si="7"/>
        <v>0</v>
      </c>
      <c r="F47" s="143">
        <f t="shared" si="7"/>
        <v>0</v>
      </c>
      <c r="G47" s="143">
        <f t="shared" si="7"/>
        <v>1</v>
      </c>
      <c r="H47" s="143">
        <f t="shared" si="7"/>
        <v>2</v>
      </c>
      <c r="I47" s="143">
        <f t="shared" si="2"/>
        <v>0.1125</v>
      </c>
      <c r="J47" s="143"/>
      <c r="K47" s="143">
        <f t="shared" si="3"/>
        <v>0</v>
      </c>
      <c r="L47" s="143">
        <f t="shared" si="3"/>
        <v>0</v>
      </c>
      <c r="M47" s="143">
        <f t="shared" si="3"/>
        <v>0</v>
      </c>
      <c r="N47" s="143">
        <f t="shared" si="3"/>
        <v>0</v>
      </c>
      <c r="O47" s="143">
        <f t="shared" si="3"/>
        <v>0</v>
      </c>
      <c r="P47" s="143">
        <f t="shared" si="4"/>
        <v>0</v>
      </c>
      <c r="Q47" s="143">
        <f t="shared" si="5"/>
        <v>1</v>
      </c>
      <c r="R47" s="143">
        <f t="shared" si="6"/>
        <v>3</v>
      </c>
      <c r="S47" s="146"/>
      <c r="T47" s="259">
        <v>414603063</v>
      </c>
      <c r="U47" s="129" t="s">
        <v>689</v>
      </c>
      <c r="V47" s="259">
        <v>0</v>
      </c>
      <c r="W47" s="259">
        <v>0</v>
      </c>
      <c r="X47" s="259">
        <v>0</v>
      </c>
      <c r="Y47" s="259">
        <v>0</v>
      </c>
      <c r="Z47" s="259">
        <v>1</v>
      </c>
      <c r="AA47" s="259">
        <v>2</v>
      </c>
      <c r="AB47" s="259">
        <v>0</v>
      </c>
      <c r="AC47" s="259">
        <v>0</v>
      </c>
      <c r="AD47" s="259">
        <v>0</v>
      </c>
      <c r="AE47" s="259">
        <v>0</v>
      </c>
      <c r="AF47" s="259">
        <v>0</v>
      </c>
      <c r="AG47" s="259">
        <v>0</v>
      </c>
      <c r="AH47" s="259">
        <v>0</v>
      </c>
      <c r="AI47" s="259">
        <v>0</v>
      </c>
      <c r="AJ47" s="259">
        <v>0</v>
      </c>
      <c r="AK47" s="128"/>
      <c r="AL47" s="259">
        <v>414</v>
      </c>
      <c r="AM47" s="259">
        <v>603</v>
      </c>
      <c r="AN47" s="259">
        <v>63</v>
      </c>
      <c r="AO47" s="259">
        <v>1</v>
      </c>
    </row>
    <row r="48" spans="1:41">
      <c r="A48" s="131">
        <f t="shared" si="1"/>
        <v>414603098</v>
      </c>
      <c r="B48" s="132" t="str">
        <f t="shared" si="1"/>
        <v>BERKSHIRE ARTS AND TECHNOLOGY</v>
      </c>
      <c r="C48" s="143">
        <f t="shared" si="7"/>
        <v>0</v>
      </c>
      <c r="D48" s="143">
        <f t="shared" si="7"/>
        <v>0</v>
      </c>
      <c r="E48" s="143">
        <f t="shared" si="7"/>
        <v>0</v>
      </c>
      <c r="F48" s="143">
        <f t="shared" si="7"/>
        <v>0</v>
      </c>
      <c r="G48" s="143">
        <f t="shared" si="7"/>
        <v>2</v>
      </c>
      <c r="H48" s="143">
        <f t="shared" si="7"/>
        <v>1</v>
      </c>
      <c r="I48" s="143">
        <f t="shared" si="2"/>
        <v>0.1125</v>
      </c>
      <c r="J48" s="143"/>
      <c r="K48" s="143">
        <f t="shared" si="3"/>
        <v>0</v>
      </c>
      <c r="L48" s="143">
        <f t="shared" si="3"/>
        <v>0</v>
      </c>
      <c r="M48" s="143">
        <f t="shared" si="3"/>
        <v>0</v>
      </c>
      <c r="N48" s="143">
        <f t="shared" si="3"/>
        <v>0</v>
      </c>
      <c r="O48" s="143">
        <f t="shared" si="3"/>
        <v>0</v>
      </c>
      <c r="P48" s="143">
        <f t="shared" si="4"/>
        <v>0</v>
      </c>
      <c r="Q48" s="143">
        <f t="shared" si="5"/>
        <v>1</v>
      </c>
      <c r="R48" s="143">
        <f t="shared" si="6"/>
        <v>3</v>
      </c>
      <c r="S48" s="146"/>
      <c r="T48" s="259">
        <v>414603098</v>
      </c>
      <c r="U48" s="129" t="s">
        <v>689</v>
      </c>
      <c r="V48" s="259">
        <v>0</v>
      </c>
      <c r="W48" s="259">
        <v>0</v>
      </c>
      <c r="X48" s="259">
        <v>0</v>
      </c>
      <c r="Y48" s="259">
        <v>0</v>
      </c>
      <c r="Z48" s="259">
        <v>2</v>
      </c>
      <c r="AA48" s="259">
        <v>1</v>
      </c>
      <c r="AB48" s="259">
        <v>0</v>
      </c>
      <c r="AC48" s="259">
        <v>0</v>
      </c>
      <c r="AD48" s="259">
        <v>0</v>
      </c>
      <c r="AE48" s="259">
        <v>0</v>
      </c>
      <c r="AF48" s="259">
        <v>0</v>
      </c>
      <c r="AG48" s="259">
        <v>0</v>
      </c>
      <c r="AH48" s="259">
        <v>0</v>
      </c>
      <c r="AI48" s="259">
        <v>0</v>
      </c>
      <c r="AJ48" s="259">
        <v>0</v>
      </c>
      <c r="AK48" s="128"/>
      <c r="AL48" s="259">
        <v>414</v>
      </c>
      <c r="AM48" s="259">
        <v>603</v>
      </c>
      <c r="AN48" s="259">
        <v>98</v>
      </c>
      <c r="AO48" s="259">
        <v>1</v>
      </c>
    </row>
    <row r="49" spans="1:41">
      <c r="A49" s="131">
        <f t="shared" si="1"/>
        <v>414603148</v>
      </c>
      <c r="B49" s="132" t="str">
        <f t="shared" si="1"/>
        <v>BERKSHIRE ARTS AND TECHNOLOGY</v>
      </c>
      <c r="C49" s="143">
        <f t="shared" si="7"/>
        <v>0</v>
      </c>
      <c r="D49" s="143">
        <f t="shared" si="7"/>
        <v>0</v>
      </c>
      <c r="E49" s="143">
        <f t="shared" si="7"/>
        <v>0</v>
      </c>
      <c r="F49" s="143">
        <f t="shared" si="7"/>
        <v>0</v>
      </c>
      <c r="G49" s="143">
        <f t="shared" si="7"/>
        <v>1</v>
      </c>
      <c r="H49" s="143">
        <f t="shared" si="7"/>
        <v>0</v>
      </c>
      <c r="I49" s="143">
        <f t="shared" si="2"/>
        <v>3.7499999999999999E-2</v>
      </c>
      <c r="J49" s="143"/>
      <c r="K49" s="143">
        <f t="shared" si="3"/>
        <v>0</v>
      </c>
      <c r="L49" s="143">
        <f t="shared" si="3"/>
        <v>0</v>
      </c>
      <c r="M49" s="143">
        <f t="shared" si="3"/>
        <v>0</v>
      </c>
      <c r="N49" s="143">
        <f t="shared" si="3"/>
        <v>0</v>
      </c>
      <c r="O49" s="143">
        <f t="shared" si="3"/>
        <v>1</v>
      </c>
      <c r="P49" s="143">
        <f t="shared" si="4"/>
        <v>0</v>
      </c>
      <c r="Q49" s="143">
        <f t="shared" si="5"/>
        <v>10</v>
      </c>
      <c r="R49" s="143">
        <f t="shared" si="6"/>
        <v>1</v>
      </c>
      <c r="S49" s="146"/>
      <c r="T49" s="259">
        <v>414603148</v>
      </c>
      <c r="U49" s="129" t="s">
        <v>689</v>
      </c>
      <c r="V49" s="259">
        <v>0</v>
      </c>
      <c r="W49" s="259">
        <v>0</v>
      </c>
      <c r="X49" s="259">
        <v>0</v>
      </c>
      <c r="Y49" s="259">
        <v>0</v>
      </c>
      <c r="Z49" s="259">
        <v>1</v>
      </c>
      <c r="AA49" s="259">
        <v>0</v>
      </c>
      <c r="AB49" s="259">
        <v>0</v>
      </c>
      <c r="AC49" s="259">
        <v>0</v>
      </c>
      <c r="AD49" s="259">
        <v>0</v>
      </c>
      <c r="AE49" s="259">
        <v>0</v>
      </c>
      <c r="AF49" s="259">
        <v>1</v>
      </c>
      <c r="AG49" s="259">
        <v>0</v>
      </c>
      <c r="AH49" s="259">
        <v>0</v>
      </c>
      <c r="AI49" s="259">
        <v>0</v>
      </c>
      <c r="AJ49" s="259">
        <v>0</v>
      </c>
      <c r="AK49" s="128"/>
      <c r="AL49" s="259">
        <v>414</v>
      </c>
      <c r="AM49" s="259">
        <v>603</v>
      </c>
      <c r="AN49" s="259">
        <v>148</v>
      </c>
      <c r="AO49" s="259">
        <v>10</v>
      </c>
    </row>
    <row r="50" spans="1:41">
      <c r="A50" s="131">
        <f t="shared" si="1"/>
        <v>414603150</v>
      </c>
      <c r="B50" s="132" t="str">
        <f t="shared" si="1"/>
        <v>BERKSHIRE ARTS AND TECHNOLOGY</v>
      </c>
      <c r="C50" s="143">
        <f t="shared" si="7"/>
        <v>0</v>
      </c>
      <c r="D50" s="143">
        <f t="shared" si="7"/>
        <v>0</v>
      </c>
      <c r="E50" s="143">
        <f t="shared" si="7"/>
        <v>0</v>
      </c>
      <c r="F50" s="143">
        <f t="shared" si="7"/>
        <v>0</v>
      </c>
      <c r="G50" s="143">
        <f t="shared" si="7"/>
        <v>0</v>
      </c>
      <c r="H50" s="143">
        <f t="shared" si="7"/>
        <v>1</v>
      </c>
      <c r="I50" s="143">
        <f t="shared" si="2"/>
        <v>3.7499999999999999E-2</v>
      </c>
      <c r="J50" s="143"/>
      <c r="K50" s="143">
        <f t="shared" si="3"/>
        <v>0</v>
      </c>
      <c r="L50" s="143">
        <f t="shared" si="3"/>
        <v>0</v>
      </c>
      <c r="M50" s="143">
        <f t="shared" si="3"/>
        <v>0</v>
      </c>
      <c r="N50" s="143">
        <f t="shared" si="3"/>
        <v>0</v>
      </c>
      <c r="O50" s="143">
        <f t="shared" si="3"/>
        <v>0</v>
      </c>
      <c r="P50" s="143">
        <f t="shared" si="4"/>
        <v>0</v>
      </c>
      <c r="Q50" s="143">
        <f t="shared" si="5"/>
        <v>1</v>
      </c>
      <c r="R50" s="143">
        <f t="shared" si="6"/>
        <v>1</v>
      </c>
      <c r="S50" s="146"/>
      <c r="T50" s="259">
        <v>414603150</v>
      </c>
      <c r="U50" s="129" t="s">
        <v>689</v>
      </c>
      <c r="V50" s="259">
        <v>0</v>
      </c>
      <c r="W50" s="259">
        <v>0</v>
      </c>
      <c r="X50" s="259">
        <v>0</v>
      </c>
      <c r="Y50" s="259">
        <v>0</v>
      </c>
      <c r="Z50" s="259">
        <v>0</v>
      </c>
      <c r="AA50" s="259">
        <v>1</v>
      </c>
      <c r="AB50" s="259">
        <v>0</v>
      </c>
      <c r="AC50" s="259">
        <v>0</v>
      </c>
      <c r="AD50" s="259">
        <v>0</v>
      </c>
      <c r="AE50" s="259">
        <v>0</v>
      </c>
      <c r="AF50" s="259">
        <v>0</v>
      </c>
      <c r="AG50" s="259">
        <v>0</v>
      </c>
      <c r="AH50" s="259">
        <v>0</v>
      </c>
      <c r="AI50" s="259">
        <v>0</v>
      </c>
      <c r="AJ50" s="259">
        <v>0</v>
      </c>
      <c r="AK50" s="128"/>
      <c r="AL50" s="259">
        <v>414</v>
      </c>
      <c r="AM50" s="259">
        <v>603</v>
      </c>
      <c r="AN50" s="259">
        <v>150</v>
      </c>
      <c r="AO50" s="259">
        <v>1</v>
      </c>
    </row>
    <row r="51" spans="1:41">
      <c r="A51" s="131">
        <f t="shared" si="1"/>
        <v>414603152</v>
      </c>
      <c r="B51" s="132" t="str">
        <f t="shared" si="1"/>
        <v>BERKSHIRE ARTS AND TECHNOLOGY</v>
      </c>
      <c r="C51" s="143">
        <f t="shared" si="7"/>
        <v>0</v>
      </c>
      <c r="D51" s="143">
        <f t="shared" si="7"/>
        <v>0</v>
      </c>
      <c r="E51" s="143">
        <f t="shared" si="7"/>
        <v>0</v>
      </c>
      <c r="F51" s="143">
        <f t="shared" si="7"/>
        <v>0</v>
      </c>
      <c r="G51" s="143">
        <f t="shared" si="7"/>
        <v>2</v>
      </c>
      <c r="H51" s="143">
        <f t="shared" si="7"/>
        <v>0</v>
      </c>
      <c r="I51" s="143">
        <f t="shared" si="2"/>
        <v>7.4999999999999997E-2</v>
      </c>
      <c r="J51" s="143"/>
      <c r="K51" s="143">
        <f t="shared" si="3"/>
        <v>0</v>
      </c>
      <c r="L51" s="143">
        <f t="shared" si="3"/>
        <v>0</v>
      </c>
      <c r="M51" s="143">
        <f t="shared" si="3"/>
        <v>0</v>
      </c>
      <c r="N51" s="143">
        <f t="shared" si="3"/>
        <v>0</v>
      </c>
      <c r="O51" s="143">
        <f t="shared" si="3"/>
        <v>1</v>
      </c>
      <c r="P51" s="143">
        <f t="shared" si="4"/>
        <v>0</v>
      </c>
      <c r="Q51" s="143">
        <f t="shared" si="5"/>
        <v>10</v>
      </c>
      <c r="R51" s="143">
        <f t="shared" si="6"/>
        <v>2</v>
      </c>
      <c r="S51" s="146"/>
      <c r="T51" s="259">
        <v>414603152</v>
      </c>
      <c r="U51" s="129" t="s">
        <v>689</v>
      </c>
      <c r="V51" s="259">
        <v>0</v>
      </c>
      <c r="W51" s="259">
        <v>0</v>
      </c>
      <c r="X51" s="259">
        <v>0</v>
      </c>
      <c r="Y51" s="259">
        <v>0</v>
      </c>
      <c r="Z51" s="259">
        <v>2</v>
      </c>
      <c r="AA51" s="259">
        <v>0</v>
      </c>
      <c r="AB51" s="259">
        <v>0</v>
      </c>
      <c r="AC51" s="259">
        <v>0</v>
      </c>
      <c r="AD51" s="259">
        <v>0</v>
      </c>
      <c r="AE51" s="259">
        <v>0</v>
      </c>
      <c r="AF51" s="259">
        <v>1</v>
      </c>
      <c r="AG51" s="259">
        <v>0</v>
      </c>
      <c r="AH51" s="259">
        <v>0</v>
      </c>
      <c r="AI51" s="259">
        <v>0</v>
      </c>
      <c r="AJ51" s="259">
        <v>0</v>
      </c>
      <c r="AK51" s="128"/>
      <c r="AL51" s="259">
        <v>414</v>
      </c>
      <c r="AM51" s="259">
        <v>603</v>
      </c>
      <c r="AN51" s="259">
        <v>152</v>
      </c>
      <c r="AO51" s="259">
        <v>10</v>
      </c>
    </row>
    <row r="52" spans="1:41">
      <c r="A52" s="131">
        <f t="shared" si="1"/>
        <v>414603209</v>
      </c>
      <c r="B52" s="132" t="str">
        <f t="shared" si="1"/>
        <v>BERKSHIRE ARTS AND TECHNOLOGY</v>
      </c>
      <c r="C52" s="143">
        <f t="shared" si="7"/>
        <v>0</v>
      </c>
      <c r="D52" s="143">
        <f t="shared" si="7"/>
        <v>0</v>
      </c>
      <c r="E52" s="143">
        <f t="shared" si="7"/>
        <v>0</v>
      </c>
      <c r="F52" s="143">
        <f t="shared" si="7"/>
        <v>0</v>
      </c>
      <c r="G52" s="143">
        <f t="shared" si="7"/>
        <v>32</v>
      </c>
      <c r="H52" s="143">
        <f t="shared" si="7"/>
        <v>23</v>
      </c>
      <c r="I52" s="143">
        <f t="shared" si="2"/>
        <v>2.0625</v>
      </c>
      <c r="J52" s="143"/>
      <c r="K52" s="143">
        <f t="shared" si="3"/>
        <v>0</v>
      </c>
      <c r="L52" s="143">
        <f t="shared" si="3"/>
        <v>0</v>
      </c>
      <c r="M52" s="143">
        <f t="shared" si="3"/>
        <v>0</v>
      </c>
      <c r="N52" s="143">
        <f t="shared" si="3"/>
        <v>0</v>
      </c>
      <c r="O52" s="143">
        <f t="shared" si="3"/>
        <v>19</v>
      </c>
      <c r="P52" s="143">
        <f t="shared" si="4"/>
        <v>14</v>
      </c>
      <c r="Q52" s="143">
        <f t="shared" si="5"/>
        <v>10</v>
      </c>
      <c r="R52" s="143">
        <f t="shared" si="6"/>
        <v>55</v>
      </c>
      <c r="S52" s="146"/>
      <c r="T52" s="259">
        <v>414603209</v>
      </c>
      <c r="U52" s="129" t="s">
        <v>689</v>
      </c>
      <c r="V52" s="259">
        <v>0</v>
      </c>
      <c r="W52" s="259">
        <v>0</v>
      </c>
      <c r="X52" s="259">
        <v>0</v>
      </c>
      <c r="Y52" s="259">
        <v>0</v>
      </c>
      <c r="Z52" s="259">
        <v>32</v>
      </c>
      <c r="AA52" s="259">
        <v>23</v>
      </c>
      <c r="AB52" s="259">
        <v>0</v>
      </c>
      <c r="AC52" s="259">
        <v>0</v>
      </c>
      <c r="AD52" s="259">
        <v>0</v>
      </c>
      <c r="AE52" s="259">
        <v>0</v>
      </c>
      <c r="AF52" s="259">
        <v>19</v>
      </c>
      <c r="AG52" s="259">
        <v>0</v>
      </c>
      <c r="AH52" s="259">
        <v>0</v>
      </c>
      <c r="AI52" s="259">
        <v>0</v>
      </c>
      <c r="AJ52" s="259">
        <v>14</v>
      </c>
      <c r="AK52" s="128"/>
      <c r="AL52" s="259">
        <v>414</v>
      </c>
      <c r="AM52" s="259">
        <v>603</v>
      </c>
      <c r="AN52" s="259">
        <v>209</v>
      </c>
      <c r="AO52" s="259">
        <v>10</v>
      </c>
    </row>
    <row r="53" spans="1:41">
      <c r="A53" s="131">
        <f t="shared" si="1"/>
        <v>414603236</v>
      </c>
      <c r="B53" s="132" t="str">
        <f t="shared" si="1"/>
        <v>BERKSHIRE ARTS AND TECHNOLOGY</v>
      </c>
      <c r="C53" s="143">
        <f t="shared" si="7"/>
        <v>0</v>
      </c>
      <c r="D53" s="143">
        <f t="shared" si="7"/>
        <v>0</v>
      </c>
      <c r="E53" s="143">
        <f t="shared" si="7"/>
        <v>0</v>
      </c>
      <c r="F53" s="143">
        <f t="shared" si="7"/>
        <v>0</v>
      </c>
      <c r="G53" s="143">
        <f t="shared" si="7"/>
        <v>103</v>
      </c>
      <c r="H53" s="143">
        <f t="shared" si="7"/>
        <v>70</v>
      </c>
      <c r="I53" s="143">
        <f t="shared" si="2"/>
        <v>6.7125000000000004</v>
      </c>
      <c r="J53" s="143"/>
      <c r="K53" s="143">
        <f t="shared" si="3"/>
        <v>0</v>
      </c>
      <c r="L53" s="143">
        <f t="shared" si="3"/>
        <v>0</v>
      </c>
      <c r="M53" s="143">
        <f t="shared" si="3"/>
        <v>6</v>
      </c>
      <c r="N53" s="143">
        <f t="shared" si="3"/>
        <v>0</v>
      </c>
      <c r="O53" s="143">
        <f t="shared" si="3"/>
        <v>57</v>
      </c>
      <c r="P53" s="143">
        <f t="shared" si="4"/>
        <v>27</v>
      </c>
      <c r="Q53" s="143">
        <f t="shared" si="5"/>
        <v>9</v>
      </c>
      <c r="R53" s="143">
        <f t="shared" si="6"/>
        <v>179</v>
      </c>
      <c r="S53" s="146"/>
      <c r="T53" s="259">
        <v>414603236</v>
      </c>
      <c r="U53" s="129" t="s">
        <v>689</v>
      </c>
      <c r="V53" s="259">
        <v>0</v>
      </c>
      <c r="W53" s="259">
        <v>0</v>
      </c>
      <c r="X53" s="259">
        <v>0</v>
      </c>
      <c r="Y53" s="259">
        <v>0</v>
      </c>
      <c r="Z53" s="259">
        <v>103</v>
      </c>
      <c r="AA53" s="259">
        <v>70</v>
      </c>
      <c r="AB53" s="259">
        <v>0</v>
      </c>
      <c r="AC53" s="259">
        <v>0</v>
      </c>
      <c r="AD53" s="259">
        <v>6</v>
      </c>
      <c r="AE53" s="259">
        <v>0</v>
      </c>
      <c r="AF53" s="259">
        <v>57</v>
      </c>
      <c r="AG53" s="259">
        <v>0</v>
      </c>
      <c r="AH53" s="259">
        <v>0</v>
      </c>
      <c r="AI53" s="259">
        <v>0</v>
      </c>
      <c r="AJ53" s="259">
        <v>27</v>
      </c>
      <c r="AK53" s="128"/>
      <c r="AL53" s="259">
        <v>414</v>
      </c>
      <c r="AM53" s="259">
        <v>603</v>
      </c>
      <c r="AN53" s="259">
        <v>236</v>
      </c>
      <c r="AO53" s="259">
        <v>9</v>
      </c>
    </row>
    <row r="54" spans="1:41">
      <c r="A54" s="131">
        <f t="shared" si="1"/>
        <v>414603263</v>
      </c>
      <c r="B54" s="132" t="str">
        <f t="shared" si="1"/>
        <v>BERKSHIRE ARTS AND TECHNOLOGY</v>
      </c>
      <c r="C54" s="143">
        <f t="shared" si="7"/>
        <v>0</v>
      </c>
      <c r="D54" s="143">
        <f t="shared" si="7"/>
        <v>0</v>
      </c>
      <c r="E54" s="143">
        <f t="shared" si="7"/>
        <v>0</v>
      </c>
      <c r="F54" s="143">
        <f t="shared" si="7"/>
        <v>0</v>
      </c>
      <c r="G54" s="143">
        <f t="shared" si="7"/>
        <v>1</v>
      </c>
      <c r="H54" s="143">
        <f t="shared" si="7"/>
        <v>2</v>
      </c>
      <c r="I54" s="143">
        <f t="shared" si="2"/>
        <v>0.1125</v>
      </c>
      <c r="J54" s="143"/>
      <c r="K54" s="143">
        <f t="shared" si="3"/>
        <v>0</v>
      </c>
      <c r="L54" s="143">
        <f t="shared" si="3"/>
        <v>0</v>
      </c>
      <c r="M54" s="143">
        <f t="shared" si="3"/>
        <v>0</v>
      </c>
      <c r="N54" s="143">
        <f t="shared" si="3"/>
        <v>0</v>
      </c>
      <c r="O54" s="143">
        <f t="shared" si="3"/>
        <v>0</v>
      </c>
      <c r="P54" s="143">
        <f t="shared" si="4"/>
        <v>1</v>
      </c>
      <c r="Q54" s="143">
        <f t="shared" si="5"/>
        <v>8</v>
      </c>
      <c r="R54" s="143">
        <f t="shared" si="6"/>
        <v>3</v>
      </c>
      <c r="S54" s="146"/>
      <c r="T54" s="259">
        <v>414603263</v>
      </c>
      <c r="U54" s="129" t="s">
        <v>689</v>
      </c>
      <c r="V54" s="259">
        <v>0</v>
      </c>
      <c r="W54" s="259">
        <v>0</v>
      </c>
      <c r="X54" s="259">
        <v>0</v>
      </c>
      <c r="Y54" s="259">
        <v>0</v>
      </c>
      <c r="Z54" s="259">
        <v>1</v>
      </c>
      <c r="AA54" s="259">
        <v>2</v>
      </c>
      <c r="AB54" s="259">
        <v>0</v>
      </c>
      <c r="AC54" s="259">
        <v>0</v>
      </c>
      <c r="AD54" s="259">
        <v>0</v>
      </c>
      <c r="AE54" s="259">
        <v>0</v>
      </c>
      <c r="AF54" s="259">
        <v>0</v>
      </c>
      <c r="AG54" s="259">
        <v>0</v>
      </c>
      <c r="AH54" s="259">
        <v>0</v>
      </c>
      <c r="AI54" s="259">
        <v>0</v>
      </c>
      <c r="AJ54" s="259">
        <v>1</v>
      </c>
      <c r="AK54" s="128"/>
      <c r="AL54" s="259">
        <v>414</v>
      </c>
      <c r="AM54" s="259">
        <v>603</v>
      </c>
      <c r="AN54" s="259">
        <v>263</v>
      </c>
      <c r="AO54" s="259">
        <v>8</v>
      </c>
    </row>
    <row r="55" spans="1:41">
      <c r="A55" s="131">
        <f t="shared" si="1"/>
        <v>414603349</v>
      </c>
      <c r="B55" s="132" t="str">
        <f t="shared" si="1"/>
        <v>BERKSHIRE ARTS AND TECHNOLOGY</v>
      </c>
      <c r="C55" s="143">
        <f t="shared" si="7"/>
        <v>0</v>
      </c>
      <c r="D55" s="143">
        <f t="shared" si="7"/>
        <v>0</v>
      </c>
      <c r="E55" s="143">
        <f t="shared" si="7"/>
        <v>0</v>
      </c>
      <c r="F55" s="143">
        <f t="shared" si="7"/>
        <v>0</v>
      </c>
      <c r="G55" s="143">
        <f t="shared" si="7"/>
        <v>0</v>
      </c>
      <c r="H55" s="143">
        <f t="shared" si="7"/>
        <v>1</v>
      </c>
      <c r="I55" s="143">
        <f t="shared" si="2"/>
        <v>3.7499999999999999E-2</v>
      </c>
      <c r="J55" s="143"/>
      <c r="K55" s="143">
        <f t="shared" si="3"/>
        <v>0</v>
      </c>
      <c r="L55" s="143">
        <f t="shared" si="3"/>
        <v>0</v>
      </c>
      <c r="M55" s="143">
        <f t="shared" si="3"/>
        <v>0</v>
      </c>
      <c r="N55" s="143">
        <f t="shared" si="3"/>
        <v>0</v>
      </c>
      <c r="O55" s="143">
        <f t="shared" si="3"/>
        <v>0</v>
      </c>
      <c r="P55" s="143">
        <f t="shared" si="4"/>
        <v>0</v>
      </c>
      <c r="Q55" s="143">
        <f t="shared" si="5"/>
        <v>1</v>
      </c>
      <c r="R55" s="143">
        <f t="shared" si="6"/>
        <v>1</v>
      </c>
      <c r="S55" s="146"/>
      <c r="T55" s="259">
        <v>414603349</v>
      </c>
      <c r="U55" s="129" t="s">
        <v>689</v>
      </c>
      <c r="V55" s="259">
        <v>0</v>
      </c>
      <c r="W55" s="259">
        <v>0</v>
      </c>
      <c r="X55" s="259">
        <v>0</v>
      </c>
      <c r="Y55" s="259">
        <v>0</v>
      </c>
      <c r="Z55" s="259">
        <v>0</v>
      </c>
      <c r="AA55" s="259">
        <v>1</v>
      </c>
      <c r="AB55" s="259">
        <v>0</v>
      </c>
      <c r="AC55" s="259">
        <v>0</v>
      </c>
      <c r="AD55" s="259">
        <v>0</v>
      </c>
      <c r="AE55" s="259">
        <v>0</v>
      </c>
      <c r="AF55" s="259">
        <v>0</v>
      </c>
      <c r="AG55" s="259">
        <v>0</v>
      </c>
      <c r="AH55" s="259">
        <v>0</v>
      </c>
      <c r="AI55" s="259">
        <v>0</v>
      </c>
      <c r="AJ55" s="259">
        <v>0</v>
      </c>
      <c r="AK55" s="128"/>
      <c r="AL55" s="259">
        <v>414</v>
      </c>
      <c r="AM55" s="259">
        <v>603</v>
      </c>
      <c r="AN55" s="259">
        <v>349</v>
      </c>
      <c r="AO55" s="259">
        <v>1</v>
      </c>
    </row>
    <row r="56" spans="1:41">
      <c r="A56" s="131">
        <f t="shared" si="1"/>
        <v>414603603</v>
      </c>
      <c r="B56" s="132" t="str">
        <f t="shared" si="1"/>
        <v>BERKSHIRE ARTS AND TECHNOLOGY</v>
      </c>
      <c r="C56" s="143">
        <f t="shared" si="7"/>
        <v>0</v>
      </c>
      <c r="D56" s="143">
        <f t="shared" si="7"/>
        <v>0</v>
      </c>
      <c r="E56" s="143">
        <f t="shared" si="7"/>
        <v>0</v>
      </c>
      <c r="F56" s="143">
        <f t="shared" si="7"/>
        <v>0</v>
      </c>
      <c r="G56" s="143">
        <f t="shared" si="7"/>
        <v>42</v>
      </c>
      <c r="H56" s="143">
        <f t="shared" si="7"/>
        <v>30</v>
      </c>
      <c r="I56" s="143">
        <f t="shared" si="2"/>
        <v>2.7</v>
      </c>
      <c r="J56" s="143"/>
      <c r="K56" s="143">
        <f t="shared" si="3"/>
        <v>0</v>
      </c>
      <c r="L56" s="143">
        <f t="shared" si="3"/>
        <v>0</v>
      </c>
      <c r="M56" s="143">
        <f t="shared" si="3"/>
        <v>0</v>
      </c>
      <c r="N56" s="143">
        <f t="shared" si="3"/>
        <v>0</v>
      </c>
      <c r="O56" s="143">
        <f t="shared" si="3"/>
        <v>16</v>
      </c>
      <c r="P56" s="143">
        <f t="shared" si="4"/>
        <v>19</v>
      </c>
      <c r="Q56" s="143">
        <f t="shared" si="5"/>
        <v>10</v>
      </c>
      <c r="R56" s="143">
        <f t="shared" si="6"/>
        <v>72</v>
      </c>
      <c r="S56" s="146"/>
      <c r="T56" s="259">
        <v>414603603</v>
      </c>
      <c r="U56" s="129" t="s">
        <v>689</v>
      </c>
      <c r="V56" s="259">
        <v>0</v>
      </c>
      <c r="W56" s="259">
        <v>0</v>
      </c>
      <c r="X56" s="259">
        <v>0</v>
      </c>
      <c r="Y56" s="259">
        <v>0</v>
      </c>
      <c r="Z56" s="259">
        <v>42</v>
      </c>
      <c r="AA56" s="259">
        <v>30</v>
      </c>
      <c r="AB56" s="259">
        <v>0</v>
      </c>
      <c r="AC56" s="259">
        <v>0</v>
      </c>
      <c r="AD56" s="259">
        <v>0</v>
      </c>
      <c r="AE56" s="259">
        <v>0</v>
      </c>
      <c r="AF56" s="259">
        <v>16</v>
      </c>
      <c r="AG56" s="259">
        <v>0</v>
      </c>
      <c r="AH56" s="259">
        <v>0</v>
      </c>
      <c r="AI56" s="259">
        <v>0</v>
      </c>
      <c r="AJ56" s="259">
        <v>19</v>
      </c>
      <c r="AK56" s="128"/>
      <c r="AL56" s="259">
        <v>414</v>
      </c>
      <c r="AM56" s="259">
        <v>603</v>
      </c>
      <c r="AN56" s="259">
        <v>603</v>
      </c>
      <c r="AO56" s="259">
        <v>10</v>
      </c>
    </row>
    <row r="57" spans="1:41">
      <c r="A57" s="131">
        <f t="shared" si="1"/>
        <v>414603618</v>
      </c>
      <c r="B57" s="132" t="str">
        <f t="shared" si="1"/>
        <v>BERKSHIRE ARTS AND TECHNOLOGY</v>
      </c>
      <c r="C57" s="143">
        <f t="shared" si="7"/>
        <v>0</v>
      </c>
      <c r="D57" s="143">
        <f t="shared" si="7"/>
        <v>0</v>
      </c>
      <c r="E57" s="143">
        <f t="shared" si="7"/>
        <v>0</v>
      </c>
      <c r="F57" s="143">
        <f t="shared" si="7"/>
        <v>0</v>
      </c>
      <c r="G57" s="143">
        <f t="shared" si="7"/>
        <v>1</v>
      </c>
      <c r="H57" s="143">
        <f t="shared" si="7"/>
        <v>0</v>
      </c>
      <c r="I57" s="143">
        <f t="shared" si="2"/>
        <v>3.7499999999999999E-2</v>
      </c>
      <c r="J57" s="143"/>
      <c r="K57" s="143">
        <f t="shared" si="3"/>
        <v>0</v>
      </c>
      <c r="L57" s="143">
        <f t="shared" si="3"/>
        <v>0</v>
      </c>
      <c r="M57" s="143">
        <f t="shared" si="3"/>
        <v>0</v>
      </c>
      <c r="N57" s="143">
        <f t="shared" si="3"/>
        <v>0</v>
      </c>
      <c r="O57" s="143">
        <f t="shared" si="3"/>
        <v>0</v>
      </c>
      <c r="P57" s="143">
        <f t="shared" si="4"/>
        <v>0</v>
      </c>
      <c r="Q57" s="143">
        <f t="shared" si="5"/>
        <v>1</v>
      </c>
      <c r="R57" s="143">
        <f t="shared" si="6"/>
        <v>1</v>
      </c>
      <c r="S57" s="146"/>
      <c r="T57" s="259">
        <v>414603618</v>
      </c>
      <c r="U57" s="129" t="s">
        <v>689</v>
      </c>
      <c r="V57" s="259">
        <v>0</v>
      </c>
      <c r="W57" s="259">
        <v>0</v>
      </c>
      <c r="X57" s="259">
        <v>0</v>
      </c>
      <c r="Y57" s="259">
        <v>0</v>
      </c>
      <c r="Z57" s="259">
        <v>1</v>
      </c>
      <c r="AA57" s="259">
        <v>0</v>
      </c>
      <c r="AB57" s="259">
        <v>0</v>
      </c>
      <c r="AC57" s="259">
        <v>0</v>
      </c>
      <c r="AD57" s="259">
        <v>0</v>
      </c>
      <c r="AE57" s="259">
        <v>0</v>
      </c>
      <c r="AF57" s="259">
        <v>0</v>
      </c>
      <c r="AG57" s="259">
        <v>0</v>
      </c>
      <c r="AH57" s="259">
        <v>0</v>
      </c>
      <c r="AI57" s="259">
        <v>0</v>
      </c>
      <c r="AJ57" s="259">
        <v>0</v>
      </c>
      <c r="AK57" s="128"/>
      <c r="AL57" s="259">
        <v>414</v>
      </c>
      <c r="AM57" s="259">
        <v>603</v>
      </c>
      <c r="AN57" s="259">
        <v>618</v>
      </c>
      <c r="AO57" s="259">
        <v>1</v>
      </c>
    </row>
    <row r="58" spans="1:41">
      <c r="A58" s="131">
        <f t="shared" si="1"/>
        <v>414603635</v>
      </c>
      <c r="B58" s="132" t="str">
        <f t="shared" si="1"/>
        <v>BERKSHIRE ARTS AND TECHNOLOGY</v>
      </c>
      <c r="C58" s="143">
        <f t="shared" si="7"/>
        <v>0</v>
      </c>
      <c r="D58" s="143">
        <f t="shared" si="7"/>
        <v>0</v>
      </c>
      <c r="E58" s="143">
        <f t="shared" si="7"/>
        <v>0</v>
      </c>
      <c r="F58" s="143">
        <f t="shared" si="7"/>
        <v>0</v>
      </c>
      <c r="G58" s="143">
        <f t="shared" si="7"/>
        <v>11</v>
      </c>
      <c r="H58" s="143">
        <f t="shared" si="7"/>
        <v>2</v>
      </c>
      <c r="I58" s="143">
        <f t="shared" si="2"/>
        <v>0.48749999999999999</v>
      </c>
      <c r="J58" s="143"/>
      <c r="K58" s="143">
        <f t="shared" si="3"/>
        <v>0</v>
      </c>
      <c r="L58" s="143">
        <f t="shared" si="3"/>
        <v>0</v>
      </c>
      <c r="M58" s="143">
        <f t="shared" si="3"/>
        <v>0</v>
      </c>
      <c r="N58" s="143">
        <f t="shared" si="3"/>
        <v>0</v>
      </c>
      <c r="O58" s="143">
        <f t="shared" si="3"/>
        <v>6</v>
      </c>
      <c r="P58" s="143">
        <f t="shared" si="4"/>
        <v>1</v>
      </c>
      <c r="Q58" s="143">
        <f t="shared" si="5"/>
        <v>10</v>
      </c>
      <c r="R58" s="143">
        <f t="shared" si="6"/>
        <v>13</v>
      </c>
      <c r="S58" s="146"/>
      <c r="T58" s="259">
        <v>414603635</v>
      </c>
      <c r="U58" s="129" t="s">
        <v>689</v>
      </c>
      <c r="V58" s="259">
        <v>0</v>
      </c>
      <c r="W58" s="259">
        <v>0</v>
      </c>
      <c r="X58" s="259">
        <v>0</v>
      </c>
      <c r="Y58" s="259">
        <v>0</v>
      </c>
      <c r="Z58" s="259">
        <v>11</v>
      </c>
      <c r="AA58" s="259">
        <v>2</v>
      </c>
      <c r="AB58" s="259">
        <v>0</v>
      </c>
      <c r="AC58" s="259">
        <v>0</v>
      </c>
      <c r="AD58" s="259">
        <v>0</v>
      </c>
      <c r="AE58" s="259">
        <v>0</v>
      </c>
      <c r="AF58" s="259">
        <v>6</v>
      </c>
      <c r="AG58" s="259">
        <v>0</v>
      </c>
      <c r="AH58" s="259">
        <v>0</v>
      </c>
      <c r="AI58" s="259">
        <v>0</v>
      </c>
      <c r="AJ58" s="259">
        <v>1</v>
      </c>
      <c r="AK58" s="128"/>
      <c r="AL58" s="259">
        <v>414</v>
      </c>
      <c r="AM58" s="259">
        <v>603</v>
      </c>
      <c r="AN58" s="259">
        <v>635</v>
      </c>
      <c r="AO58" s="259">
        <v>10</v>
      </c>
    </row>
    <row r="59" spans="1:41">
      <c r="A59" s="131">
        <f t="shared" si="1"/>
        <v>414603715</v>
      </c>
      <c r="B59" s="132" t="str">
        <f t="shared" si="1"/>
        <v>BERKSHIRE ARTS AND TECHNOLOGY</v>
      </c>
      <c r="C59" s="143">
        <f t="shared" si="7"/>
        <v>0</v>
      </c>
      <c r="D59" s="143">
        <f t="shared" si="7"/>
        <v>0</v>
      </c>
      <c r="E59" s="143">
        <f t="shared" si="7"/>
        <v>0</v>
      </c>
      <c r="F59" s="143">
        <f t="shared" si="7"/>
        <v>0</v>
      </c>
      <c r="G59" s="143">
        <f t="shared" si="7"/>
        <v>9</v>
      </c>
      <c r="H59" s="143">
        <f t="shared" si="7"/>
        <v>10</v>
      </c>
      <c r="I59" s="143">
        <f t="shared" si="2"/>
        <v>0.71250000000000002</v>
      </c>
      <c r="J59" s="143"/>
      <c r="K59" s="143">
        <f t="shared" si="3"/>
        <v>0</v>
      </c>
      <c r="L59" s="143">
        <f t="shared" si="3"/>
        <v>0</v>
      </c>
      <c r="M59" s="143">
        <f t="shared" si="3"/>
        <v>0</v>
      </c>
      <c r="N59" s="143">
        <f t="shared" si="3"/>
        <v>0</v>
      </c>
      <c r="O59" s="143">
        <f t="shared" si="3"/>
        <v>1</v>
      </c>
      <c r="P59" s="143">
        <f t="shared" si="4"/>
        <v>2</v>
      </c>
      <c r="Q59" s="143">
        <f t="shared" si="5"/>
        <v>3</v>
      </c>
      <c r="R59" s="143">
        <f t="shared" si="6"/>
        <v>19</v>
      </c>
      <c r="S59" s="146"/>
      <c r="T59" s="259">
        <v>414603715</v>
      </c>
      <c r="U59" s="129" t="s">
        <v>689</v>
      </c>
      <c r="V59" s="259">
        <v>0</v>
      </c>
      <c r="W59" s="259">
        <v>0</v>
      </c>
      <c r="X59" s="259">
        <v>0</v>
      </c>
      <c r="Y59" s="259">
        <v>0</v>
      </c>
      <c r="Z59" s="259">
        <v>9</v>
      </c>
      <c r="AA59" s="259">
        <v>10</v>
      </c>
      <c r="AB59" s="259">
        <v>0</v>
      </c>
      <c r="AC59" s="259">
        <v>0</v>
      </c>
      <c r="AD59" s="259">
        <v>0</v>
      </c>
      <c r="AE59" s="259">
        <v>0</v>
      </c>
      <c r="AF59" s="259">
        <v>1</v>
      </c>
      <c r="AG59" s="259">
        <v>0</v>
      </c>
      <c r="AH59" s="259">
        <v>0</v>
      </c>
      <c r="AI59" s="259">
        <v>0</v>
      </c>
      <c r="AJ59" s="259">
        <v>2</v>
      </c>
      <c r="AK59" s="128"/>
      <c r="AL59" s="259">
        <v>414</v>
      </c>
      <c r="AM59" s="259">
        <v>603</v>
      </c>
      <c r="AN59" s="259">
        <v>715</v>
      </c>
      <c r="AO59" s="259">
        <v>3</v>
      </c>
    </row>
    <row r="60" spans="1:41">
      <c r="A60" s="131">
        <f t="shared" si="1"/>
        <v>416035035</v>
      </c>
      <c r="B60" s="132" t="str">
        <f t="shared" si="1"/>
        <v>BOSTON PREPARATORY</v>
      </c>
      <c r="C60" s="143">
        <f t="shared" si="7"/>
        <v>0</v>
      </c>
      <c r="D60" s="143">
        <f t="shared" si="7"/>
        <v>0</v>
      </c>
      <c r="E60" s="143">
        <f t="shared" si="7"/>
        <v>0</v>
      </c>
      <c r="F60" s="143">
        <f t="shared" si="7"/>
        <v>0</v>
      </c>
      <c r="G60" s="143">
        <f t="shared" si="7"/>
        <v>157</v>
      </c>
      <c r="H60" s="143">
        <f t="shared" si="7"/>
        <v>209</v>
      </c>
      <c r="I60" s="143">
        <f t="shared" si="2"/>
        <v>15.225</v>
      </c>
      <c r="J60" s="143"/>
      <c r="K60" s="143">
        <f t="shared" si="3"/>
        <v>0</v>
      </c>
      <c r="L60" s="143">
        <f t="shared" si="3"/>
        <v>0</v>
      </c>
      <c r="M60" s="143">
        <f t="shared" si="3"/>
        <v>40</v>
      </c>
      <c r="N60" s="143">
        <f t="shared" si="3"/>
        <v>0</v>
      </c>
      <c r="O60" s="143">
        <f t="shared" si="3"/>
        <v>93</v>
      </c>
      <c r="P60" s="143">
        <f t="shared" si="4"/>
        <v>103</v>
      </c>
      <c r="Q60" s="143">
        <f t="shared" si="5"/>
        <v>10</v>
      </c>
      <c r="R60" s="143">
        <f t="shared" si="6"/>
        <v>406</v>
      </c>
      <c r="S60" s="146"/>
      <c r="T60" s="259">
        <v>416035035</v>
      </c>
      <c r="U60" s="129" t="s">
        <v>690</v>
      </c>
      <c r="V60" s="259">
        <v>0</v>
      </c>
      <c r="W60" s="259">
        <v>0</v>
      </c>
      <c r="X60" s="259">
        <v>0</v>
      </c>
      <c r="Y60" s="259">
        <v>0</v>
      </c>
      <c r="Z60" s="259">
        <v>157</v>
      </c>
      <c r="AA60" s="259">
        <v>209</v>
      </c>
      <c r="AB60" s="259">
        <v>0</v>
      </c>
      <c r="AC60" s="259">
        <v>0</v>
      </c>
      <c r="AD60" s="259">
        <v>40</v>
      </c>
      <c r="AE60" s="259">
        <v>0</v>
      </c>
      <c r="AF60" s="259">
        <v>93</v>
      </c>
      <c r="AG60" s="259">
        <v>0</v>
      </c>
      <c r="AH60" s="259">
        <v>0</v>
      </c>
      <c r="AI60" s="259">
        <v>0</v>
      </c>
      <c r="AJ60" s="259">
        <v>103</v>
      </c>
      <c r="AK60" s="128"/>
      <c r="AL60" s="259">
        <v>416</v>
      </c>
      <c r="AM60" s="259">
        <v>35</v>
      </c>
      <c r="AN60" s="259">
        <v>35</v>
      </c>
      <c r="AO60" s="259">
        <v>10</v>
      </c>
    </row>
    <row r="61" spans="1:41">
      <c r="A61" s="131">
        <f t="shared" si="1"/>
        <v>416035044</v>
      </c>
      <c r="B61" s="132" t="str">
        <f t="shared" si="1"/>
        <v>BOSTON PREPARATORY</v>
      </c>
      <c r="C61" s="143">
        <f t="shared" si="7"/>
        <v>0</v>
      </c>
      <c r="D61" s="143">
        <f t="shared" si="7"/>
        <v>0</v>
      </c>
      <c r="E61" s="143">
        <f t="shared" si="7"/>
        <v>0</v>
      </c>
      <c r="F61" s="143">
        <f t="shared" si="7"/>
        <v>0</v>
      </c>
      <c r="G61" s="143">
        <f t="shared" si="7"/>
        <v>0</v>
      </c>
      <c r="H61" s="143">
        <f t="shared" si="7"/>
        <v>1</v>
      </c>
      <c r="I61" s="143">
        <f t="shared" si="2"/>
        <v>3.7499999999999999E-2</v>
      </c>
      <c r="J61" s="143"/>
      <c r="K61" s="143">
        <f t="shared" si="3"/>
        <v>0</v>
      </c>
      <c r="L61" s="143">
        <f t="shared" si="3"/>
        <v>0</v>
      </c>
      <c r="M61" s="143">
        <f t="shared" si="3"/>
        <v>0</v>
      </c>
      <c r="N61" s="143">
        <f t="shared" si="3"/>
        <v>0</v>
      </c>
      <c r="O61" s="143">
        <f t="shared" si="3"/>
        <v>0</v>
      </c>
      <c r="P61" s="143">
        <f t="shared" si="4"/>
        <v>1</v>
      </c>
      <c r="Q61" s="143">
        <f t="shared" si="5"/>
        <v>10</v>
      </c>
      <c r="R61" s="143">
        <f t="shared" si="6"/>
        <v>1</v>
      </c>
      <c r="S61" s="146"/>
      <c r="T61" s="259">
        <v>416035044</v>
      </c>
      <c r="U61" s="129" t="s">
        <v>690</v>
      </c>
      <c r="V61" s="259">
        <v>0</v>
      </c>
      <c r="W61" s="259">
        <v>0</v>
      </c>
      <c r="X61" s="259">
        <v>0</v>
      </c>
      <c r="Y61" s="259">
        <v>0</v>
      </c>
      <c r="Z61" s="259">
        <v>0</v>
      </c>
      <c r="AA61" s="259">
        <v>1</v>
      </c>
      <c r="AB61" s="259">
        <v>0</v>
      </c>
      <c r="AC61" s="259">
        <v>0</v>
      </c>
      <c r="AD61" s="259">
        <v>0</v>
      </c>
      <c r="AE61" s="259">
        <v>0</v>
      </c>
      <c r="AF61" s="259">
        <v>0</v>
      </c>
      <c r="AG61" s="259">
        <v>0</v>
      </c>
      <c r="AH61" s="259">
        <v>0</v>
      </c>
      <c r="AI61" s="259">
        <v>0</v>
      </c>
      <c r="AJ61" s="259">
        <v>1</v>
      </c>
      <c r="AK61" s="128"/>
      <c r="AL61" s="259">
        <v>416</v>
      </c>
      <c r="AM61" s="259">
        <v>35</v>
      </c>
      <c r="AN61" s="259">
        <v>44</v>
      </c>
      <c r="AO61" s="259">
        <v>10</v>
      </c>
    </row>
    <row r="62" spans="1:41">
      <c r="A62" s="131">
        <f t="shared" si="1"/>
        <v>416035073</v>
      </c>
      <c r="B62" s="132" t="str">
        <f t="shared" si="1"/>
        <v>BOSTON PREPARATORY</v>
      </c>
      <c r="C62" s="143">
        <f t="shared" si="7"/>
        <v>0</v>
      </c>
      <c r="D62" s="143">
        <f t="shared" si="7"/>
        <v>0</v>
      </c>
      <c r="E62" s="143">
        <f t="shared" si="7"/>
        <v>0</v>
      </c>
      <c r="F62" s="143">
        <f t="shared" si="7"/>
        <v>0</v>
      </c>
      <c r="G62" s="143">
        <f t="shared" si="7"/>
        <v>0</v>
      </c>
      <c r="H62" s="143">
        <f t="shared" si="7"/>
        <v>1</v>
      </c>
      <c r="I62" s="143">
        <f t="shared" si="2"/>
        <v>3.7499999999999999E-2</v>
      </c>
      <c r="J62" s="143"/>
      <c r="K62" s="143">
        <f t="shared" ref="K62:O112" si="8">ROUND(AB62,0)</f>
        <v>0</v>
      </c>
      <c r="L62" s="143">
        <f t="shared" si="8"/>
        <v>0</v>
      </c>
      <c r="M62" s="143">
        <f t="shared" si="8"/>
        <v>0</v>
      </c>
      <c r="N62" s="143">
        <f t="shared" si="8"/>
        <v>0</v>
      </c>
      <c r="O62" s="143">
        <f t="shared" si="8"/>
        <v>0</v>
      </c>
      <c r="P62" s="143">
        <f t="shared" si="4"/>
        <v>0</v>
      </c>
      <c r="Q62" s="143">
        <f t="shared" si="5"/>
        <v>1</v>
      </c>
      <c r="R62" s="143">
        <f t="shared" si="6"/>
        <v>1</v>
      </c>
      <c r="S62" s="146"/>
      <c r="T62" s="259">
        <v>416035073</v>
      </c>
      <c r="U62" s="129" t="s">
        <v>690</v>
      </c>
      <c r="V62" s="259">
        <v>0</v>
      </c>
      <c r="W62" s="259">
        <v>0</v>
      </c>
      <c r="X62" s="259">
        <v>0</v>
      </c>
      <c r="Y62" s="259">
        <v>0</v>
      </c>
      <c r="Z62" s="259">
        <v>0</v>
      </c>
      <c r="AA62" s="259">
        <v>1</v>
      </c>
      <c r="AB62" s="259">
        <v>0</v>
      </c>
      <c r="AC62" s="259">
        <v>0</v>
      </c>
      <c r="AD62" s="259">
        <v>0</v>
      </c>
      <c r="AE62" s="259">
        <v>0</v>
      </c>
      <c r="AF62" s="259">
        <v>0</v>
      </c>
      <c r="AG62" s="259">
        <v>0</v>
      </c>
      <c r="AH62" s="259">
        <v>0</v>
      </c>
      <c r="AI62" s="259">
        <v>0</v>
      </c>
      <c r="AJ62" s="259">
        <v>0</v>
      </c>
      <c r="AK62" s="128"/>
      <c r="AL62" s="259">
        <v>416</v>
      </c>
      <c r="AM62" s="259">
        <v>35</v>
      </c>
      <c r="AN62" s="259">
        <v>73</v>
      </c>
      <c r="AO62" s="259">
        <v>1</v>
      </c>
    </row>
    <row r="63" spans="1:41">
      <c r="A63" s="131">
        <f t="shared" si="1"/>
        <v>416035189</v>
      </c>
      <c r="B63" s="132" t="str">
        <f t="shared" si="1"/>
        <v>BOSTON PREPARATORY</v>
      </c>
      <c r="C63" s="143">
        <f t="shared" si="7"/>
        <v>0</v>
      </c>
      <c r="D63" s="143">
        <f t="shared" si="7"/>
        <v>0</v>
      </c>
      <c r="E63" s="143">
        <f t="shared" si="7"/>
        <v>0</v>
      </c>
      <c r="F63" s="143">
        <f t="shared" si="7"/>
        <v>0</v>
      </c>
      <c r="G63" s="143">
        <f t="shared" si="7"/>
        <v>1</v>
      </c>
      <c r="H63" s="143">
        <f t="shared" si="7"/>
        <v>0</v>
      </c>
      <c r="I63" s="143">
        <f t="shared" si="2"/>
        <v>3.7499999999999999E-2</v>
      </c>
      <c r="J63" s="143"/>
      <c r="K63" s="143">
        <f t="shared" si="8"/>
        <v>0</v>
      </c>
      <c r="L63" s="143">
        <f t="shared" si="8"/>
        <v>0</v>
      </c>
      <c r="M63" s="143">
        <f t="shared" si="8"/>
        <v>0</v>
      </c>
      <c r="N63" s="143">
        <f t="shared" si="8"/>
        <v>0</v>
      </c>
      <c r="O63" s="143">
        <f t="shared" si="8"/>
        <v>0</v>
      </c>
      <c r="P63" s="143">
        <f t="shared" si="4"/>
        <v>0</v>
      </c>
      <c r="Q63" s="143">
        <f t="shared" si="5"/>
        <v>1</v>
      </c>
      <c r="R63" s="143">
        <f t="shared" si="6"/>
        <v>1</v>
      </c>
      <c r="S63" s="146"/>
      <c r="T63" s="259">
        <v>416035189</v>
      </c>
      <c r="U63" s="129" t="s">
        <v>690</v>
      </c>
      <c r="V63" s="259">
        <v>0</v>
      </c>
      <c r="W63" s="259">
        <v>0</v>
      </c>
      <c r="X63" s="259">
        <v>0</v>
      </c>
      <c r="Y63" s="259">
        <v>0</v>
      </c>
      <c r="Z63" s="259">
        <v>1</v>
      </c>
      <c r="AA63" s="259">
        <v>0</v>
      </c>
      <c r="AB63" s="259">
        <v>0</v>
      </c>
      <c r="AC63" s="259">
        <v>0</v>
      </c>
      <c r="AD63" s="259">
        <v>0</v>
      </c>
      <c r="AE63" s="259">
        <v>0</v>
      </c>
      <c r="AF63" s="259">
        <v>0</v>
      </c>
      <c r="AG63" s="259">
        <v>0</v>
      </c>
      <c r="AH63" s="259">
        <v>0</v>
      </c>
      <c r="AI63" s="259">
        <v>0</v>
      </c>
      <c r="AJ63" s="259">
        <v>0</v>
      </c>
      <c r="AK63" s="128"/>
      <c r="AL63" s="259">
        <v>416</v>
      </c>
      <c r="AM63" s="259">
        <v>35</v>
      </c>
      <c r="AN63" s="259">
        <v>189</v>
      </c>
      <c r="AO63" s="259">
        <v>1</v>
      </c>
    </row>
    <row r="64" spans="1:41">
      <c r="A64" s="131">
        <f t="shared" si="1"/>
        <v>416035244</v>
      </c>
      <c r="B64" s="132" t="str">
        <f t="shared" si="1"/>
        <v>BOSTON PREPARATORY</v>
      </c>
      <c r="C64" s="143">
        <f t="shared" si="7"/>
        <v>0</v>
      </c>
      <c r="D64" s="143">
        <f t="shared" si="7"/>
        <v>0</v>
      </c>
      <c r="E64" s="143">
        <f t="shared" si="7"/>
        <v>0</v>
      </c>
      <c r="F64" s="143">
        <f t="shared" si="7"/>
        <v>0</v>
      </c>
      <c r="G64" s="143">
        <f t="shared" si="7"/>
        <v>0</v>
      </c>
      <c r="H64" s="143">
        <f t="shared" si="7"/>
        <v>3</v>
      </c>
      <c r="I64" s="143">
        <f t="shared" si="2"/>
        <v>0.1125</v>
      </c>
      <c r="J64" s="143"/>
      <c r="K64" s="143">
        <f t="shared" si="8"/>
        <v>0</v>
      </c>
      <c r="L64" s="143">
        <f t="shared" si="8"/>
        <v>0</v>
      </c>
      <c r="M64" s="143">
        <f t="shared" si="8"/>
        <v>0</v>
      </c>
      <c r="N64" s="143">
        <f t="shared" si="8"/>
        <v>0</v>
      </c>
      <c r="O64" s="143">
        <f t="shared" si="8"/>
        <v>0</v>
      </c>
      <c r="P64" s="143">
        <f t="shared" si="4"/>
        <v>1</v>
      </c>
      <c r="Q64" s="143">
        <f t="shared" si="5"/>
        <v>8</v>
      </c>
      <c r="R64" s="143">
        <f t="shared" si="6"/>
        <v>3</v>
      </c>
      <c r="S64" s="146"/>
      <c r="T64" s="259">
        <v>416035244</v>
      </c>
      <c r="U64" s="129" t="s">
        <v>690</v>
      </c>
      <c r="V64" s="259">
        <v>0</v>
      </c>
      <c r="W64" s="259">
        <v>0</v>
      </c>
      <c r="X64" s="259">
        <v>0</v>
      </c>
      <c r="Y64" s="259">
        <v>0</v>
      </c>
      <c r="Z64" s="259">
        <v>0</v>
      </c>
      <c r="AA64" s="259">
        <v>3</v>
      </c>
      <c r="AB64" s="259">
        <v>0</v>
      </c>
      <c r="AC64" s="259">
        <v>0</v>
      </c>
      <c r="AD64" s="259">
        <v>0</v>
      </c>
      <c r="AE64" s="259">
        <v>0</v>
      </c>
      <c r="AF64" s="259">
        <v>0</v>
      </c>
      <c r="AG64" s="259">
        <v>0</v>
      </c>
      <c r="AH64" s="259">
        <v>0</v>
      </c>
      <c r="AI64" s="259">
        <v>0</v>
      </c>
      <c r="AJ64" s="259">
        <v>1</v>
      </c>
      <c r="AK64" s="128"/>
      <c r="AL64" s="259">
        <v>416</v>
      </c>
      <c r="AM64" s="259">
        <v>35</v>
      </c>
      <c r="AN64" s="259">
        <v>244</v>
      </c>
      <c r="AO64" s="259">
        <v>8</v>
      </c>
    </row>
    <row r="65" spans="1:41">
      <c r="A65" s="131">
        <f t="shared" si="1"/>
        <v>416035285</v>
      </c>
      <c r="B65" s="132" t="str">
        <f t="shared" si="1"/>
        <v>BOSTON PREPARATORY</v>
      </c>
      <c r="C65" s="143">
        <f t="shared" si="7"/>
        <v>0</v>
      </c>
      <c r="D65" s="143">
        <f t="shared" si="7"/>
        <v>0</v>
      </c>
      <c r="E65" s="143">
        <f t="shared" si="7"/>
        <v>0</v>
      </c>
      <c r="F65" s="143">
        <f t="shared" si="7"/>
        <v>0</v>
      </c>
      <c r="G65" s="143">
        <f t="shared" si="7"/>
        <v>1</v>
      </c>
      <c r="H65" s="143">
        <f t="shared" si="7"/>
        <v>2</v>
      </c>
      <c r="I65" s="143">
        <f t="shared" si="2"/>
        <v>0.1125</v>
      </c>
      <c r="J65" s="143"/>
      <c r="K65" s="143">
        <f t="shared" si="8"/>
        <v>0</v>
      </c>
      <c r="L65" s="143">
        <f t="shared" si="8"/>
        <v>0</v>
      </c>
      <c r="M65" s="143">
        <f t="shared" si="8"/>
        <v>0</v>
      </c>
      <c r="N65" s="143">
        <f t="shared" si="8"/>
        <v>0</v>
      </c>
      <c r="O65" s="143">
        <f t="shared" si="8"/>
        <v>0</v>
      </c>
      <c r="P65" s="143">
        <f t="shared" si="4"/>
        <v>0</v>
      </c>
      <c r="Q65" s="143">
        <f t="shared" si="5"/>
        <v>1</v>
      </c>
      <c r="R65" s="143">
        <f t="shared" si="6"/>
        <v>3</v>
      </c>
      <c r="S65" s="146"/>
      <c r="T65" s="259">
        <v>416035285</v>
      </c>
      <c r="U65" s="129" t="s">
        <v>690</v>
      </c>
      <c r="V65" s="259">
        <v>0</v>
      </c>
      <c r="W65" s="259">
        <v>0</v>
      </c>
      <c r="X65" s="259">
        <v>0</v>
      </c>
      <c r="Y65" s="259">
        <v>0</v>
      </c>
      <c r="Z65" s="259">
        <v>1</v>
      </c>
      <c r="AA65" s="259">
        <v>2</v>
      </c>
      <c r="AB65" s="259">
        <v>0</v>
      </c>
      <c r="AC65" s="259">
        <v>0</v>
      </c>
      <c r="AD65" s="259">
        <v>0</v>
      </c>
      <c r="AE65" s="259">
        <v>0</v>
      </c>
      <c r="AF65" s="259">
        <v>0</v>
      </c>
      <c r="AG65" s="259">
        <v>0</v>
      </c>
      <c r="AH65" s="259">
        <v>0</v>
      </c>
      <c r="AI65" s="259">
        <v>0</v>
      </c>
      <c r="AJ65" s="259">
        <v>0</v>
      </c>
      <c r="AK65" s="128"/>
      <c r="AL65" s="259">
        <v>416</v>
      </c>
      <c r="AM65" s="259">
        <v>35</v>
      </c>
      <c r="AN65" s="259">
        <v>285</v>
      </c>
      <c r="AO65" s="259">
        <v>1</v>
      </c>
    </row>
    <row r="66" spans="1:41">
      <c r="A66" s="131">
        <f t="shared" si="1"/>
        <v>417035035</v>
      </c>
      <c r="B66" s="132" t="str">
        <f t="shared" si="1"/>
        <v>BRIDGE BOSTON</v>
      </c>
      <c r="C66" s="143">
        <f t="shared" si="7"/>
        <v>13</v>
      </c>
      <c r="D66" s="143">
        <f t="shared" si="7"/>
        <v>0</v>
      </c>
      <c r="E66" s="143">
        <f t="shared" si="7"/>
        <v>22</v>
      </c>
      <c r="F66" s="143">
        <f t="shared" si="7"/>
        <v>103</v>
      </c>
      <c r="G66" s="143">
        <f t="shared" si="7"/>
        <v>0</v>
      </c>
      <c r="H66" s="143">
        <f t="shared" si="7"/>
        <v>0</v>
      </c>
      <c r="I66" s="143">
        <f t="shared" si="2"/>
        <v>6.7874999999999996</v>
      </c>
      <c r="J66" s="143"/>
      <c r="K66" s="143">
        <f t="shared" si="8"/>
        <v>24</v>
      </c>
      <c r="L66" s="143">
        <f t="shared" si="8"/>
        <v>0</v>
      </c>
      <c r="M66" s="143">
        <f t="shared" si="8"/>
        <v>56</v>
      </c>
      <c r="N66" s="143">
        <f t="shared" si="8"/>
        <v>0</v>
      </c>
      <c r="O66" s="143">
        <f t="shared" si="8"/>
        <v>93</v>
      </c>
      <c r="P66" s="143">
        <f t="shared" si="4"/>
        <v>38</v>
      </c>
      <c r="Q66" s="143">
        <f t="shared" si="5"/>
        <v>10</v>
      </c>
      <c r="R66" s="143">
        <f t="shared" si="6"/>
        <v>200</v>
      </c>
      <c r="S66" s="146"/>
      <c r="T66" s="259">
        <v>417035035</v>
      </c>
      <c r="U66" s="129" t="s">
        <v>447</v>
      </c>
      <c r="V66" s="259">
        <v>13</v>
      </c>
      <c r="W66" s="259">
        <v>0</v>
      </c>
      <c r="X66" s="259">
        <v>22</v>
      </c>
      <c r="Y66" s="259">
        <v>103</v>
      </c>
      <c r="Z66" s="259">
        <v>0</v>
      </c>
      <c r="AA66" s="259">
        <v>0</v>
      </c>
      <c r="AB66" s="259">
        <v>24</v>
      </c>
      <c r="AC66" s="259">
        <v>0</v>
      </c>
      <c r="AD66" s="259">
        <v>56</v>
      </c>
      <c r="AE66" s="259">
        <v>0</v>
      </c>
      <c r="AF66" s="259">
        <v>93</v>
      </c>
      <c r="AG66" s="259">
        <v>23</v>
      </c>
      <c r="AH66" s="259">
        <v>0</v>
      </c>
      <c r="AI66" s="259">
        <v>26</v>
      </c>
      <c r="AJ66" s="259">
        <v>0</v>
      </c>
      <c r="AK66" s="128"/>
      <c r="AL66" s="259">
        <v>417</v>
      </c>
      <c r="AM66" s="259">
        <v>35</v>
      </c>
      <c r="AN66" s="259">
        <v>35</v>
      </c>
      <c r="AO66" s="259">
        <v>10</v>
      </c>
    </row>
    <row r="67" spans="1:41">
      <c r="A67" s="131">
        <f t="shared" si="1"/>
        <v>417035244</v>
      </c>
      <c r="B67" s="132" t="str">
        <f t="shared" si="1"/>
        <v>BRIDGE BOSTON</v>
      </c>
      <c r="C67" s="143">
        <f t="shared" si="7"/>
        <v>0</v>
      </c>
      <c r="D67" s="143">
        <f t="shared" si="7"/>
        <v>0</v>
      </c>
      <c r="E67" s="143">
        <f t="shared" si="7"/>
        <v>0</v>
      </c>
      <c r="F67" s="143">
        <f t="shared" si="7"/>
        <v>0</v>
      </c>
      <c r="G67" s="143">
        <f t="shared" si="7"/>
        <v>0</v>
      </c>
      <c r="H67" s="143">
        <f t="shared" si="7"/>
        <v>0</v>
      </c>
      <c r="I67" s="143">
        <f t="shared" si="2"/>
        <v>3.7499999999999999E-2</v>
      </c>
      <c r="J67" s="143"/>
      <c r="K67" s="143">
        <f t="shared" si="8"/>
        <v>0</v>
      </c>
      <c r="L67" s="143">
        <f t="shared" si="8"/>
        <v>0</v>
      </c>
      <c r="M67" s="143">
        <f t="shared" si="8"/>
        <v>1</v>
      </c>
      <c r="N67" s="143">
        <f t="shared" si="8"/>
        <v>0</v>
      </c>
      <c r="O67" s="143">
        <f t="shared" si="8"/>
        <v>0</v>
      </c>
      <c r="P67" s="143">
        <f t="shared" si="4"/>
        <v>0</v>
      </c>
      <c r="Q67" s="143">
        <f t="shared" si="5"/>
        <v>1</v>
      </c>
      <c r="R67" s="143">
        <f t="shared" si="6"/>
        <v>1</v>
      </c>
      <c r="S67" s="146"/>
      <c r="T67" s="259">
        <v>417035244</v>
      </c>
      <c r="U67" s="129" t="s">
        <v>447</v>
      </c>
      <c r="V67" s="259">
        <v>0</v>
      </c>
      <c r="W67" s="259">
        <v>0</v>
      </c>
      <c r="X67" s="259">
        <v>0</v>
      </c>
      <c r="Y67" s="259">
        <v>0</v>
      </c>
      <c r="Z67" s="259">
        <v>0</v>
      </c>
      <c r="AA67" s="259">
        <v>0</v>
      </c>
      <c r="AB67" s="259">
        <v>0</v>
      </c>
      <c r="AC67" s="259">
        <v>0</v>
      </c>
      <c r="AD67" s="259">
        <v>1</v>
      </c>
      <c r="AE67" s="259">
        <v>0</v>
      </c>
      <c r="AF67" s="259">
        <v>0</v>
      </c>
      <c r="AG67" s="259">
        <v>0</v>
      </c>
      <c r="AH67" s="259">
        <v>0</v>
      </c>
      <c r="AI67" s="259">
        <v>0</v>
      </c>
      <c r="AJ67" s="259">
        <v>0</v>
      </c>
      <c r="AK67" s="128"/>
      <c r="AL67" s="259">
        <v>417</v>
      </c>
      <c r="AM67" s="259">
        <v>35</v>
      </c>
      <c r="AN67" s="259">
        <v>244</v>
      </c>
      <c r="AO67" s="259">
        <v>1</v>
      </c>
    </row>
    <row r="68" spans="1:41">
      <c r="A68" s="131">
        <f t="shared" si="1"/>
        <v>417035274</v>
      </c>
      <c r="B68" s="132" t="str">
        <f t="shared" si="1"/>
        <v>BRIDGE BOSTON</v>
      </c>
      <c r="C68" s="143">
        <f t="shared" si="7"/>
        <v>1</v>
      </c>
      <c r="D68" s="143">
        <f t="shared" si="7"/>
        <v>0</v>
      </c>
      <c r="E68" s="143">
        <f t="shared" si="7"/>
        <v>0</v>
      </c>
      <c r="F68" s="143">
        <f t="shared" ref="F68:H131" si="9">ROUND(Y68,0)</f>
        <v>1</v>
      </c>
      <c r="G68" s="143">
        <f t="shared" si="9"/>
        <v>0</v>
      </c>
      <c r="H68" s="143">
        <f t="shared" si="9"/>
        <v>0</v>
      </c>
      <c r="I68" s="143">
        <f t="shared" si="2"/>
        <v>3.7499999999999999E-2</v>
      </c>
      <c r="J68" s="143"/>
      <c r="K68" s="143">
        <f t="shared" si="8"/>
        <v>0</v>
      </c>
      <c r="L68" s="143">
        <f t="shared" si="8"/>
        <v>0</v>
      </c>
      <c r="M68" s="143">
        <f t="shared" si="8"/>
        <v>0</v>
      </c>
      <c r="N68" s="143">
        <f t="shared" si="8"/>
        <v>0</v>
      </c>
      <c r="O68" s="143">
        <f t="shared" si="8"/>
        <v>1</v>
      </c>
      <c r="P68" s="143">
        <f t="shared" si="4"/>
        <v>0</v>
      </c>
      <c r="Q68" s="143">
        <f t="shared" si="5"/>
        <v>10</v>
      </c>
      <c r="R68" s="143">
        <f t="shared" si="6"/>
        <v>2</v>
      </c>
      <c r="S68" s="146"/>
      <c r="T68" s="259">
        <v>417035274</v>
      </c>
      <c r="U68" s="129" t="s">
        <v>447</v>
      </c>
      <c r="V68" s="259">
        <v>1</v>
      </c>
      <c r="W68" s="259">
        <v>0</v>
      </c>
      <c r="X68" s="259">
        <v>0</v>
      </c>
      <c r="Y68" s="259">
        <v>1</v>
      </c>
      <c r="Z68" s="259">
        <v>0</v>
      </c>
      <c r="AA68" s="259">
        <v>0</v>
      </c>
      <c r="AB68" s="259">
        <v>0</v>
      </c>
      <c r="AC68" s="259">
        <v>0</v>
      </c>
      <c r="AD68" s="259">
        <v>0</v>
      </c>
      <c r="AE68" s="259">
        <v>0</v>
      </c>
      <c r="AF68" s="259">
        <v>1</v>
      </c>
      <c r="AG68" s="259">
        <v>0</v>
      </c>
      <c r="AH68" s="259">
        <v>0</v>
      </c>
      <c r="AI68" s="259">
        <v>0</v>
      </c>
      <c r="AJ68" s="259">
        <v>0</v>
      </c>
      <c r="AK68" s="128"/>
      <c r="AL68" s="259">
        <v>417</v>
      </c>
      <c r="AM68" s="259">
        <v>35</v>
      </c>
      <c r="AN68" s="259">
        <v>274</v>
      </c>
      <c r="AO68" s="259">
        <v>10</v>
      </c>
    </row>
    <row r="69" spans="1:41">
      <c r="A69" s="131">
        <f t="shared" si="1"/>
        <v>417035293</v>
      </c>
      <c r="B69" s="132" t="str">
        <f t="shared" si="1"/>
        <v>BRIDGE BOSTON</v>
      </c>
      <c r="C69" s="143">
        <f t="shared" ref="C69:H132" si="10">ROUND(V69,0)</f>
        <v>0</v>
      </c>
      <c r="D69" s="143">
        <f t="shared" si="10"/>
        <v>0</v>
      </c>
      <c r="E69" s="143">
        <f t="shared" si="10"/>
        <v>0</v>
      </c>
      <c r="F69" s="143">
        <f t="shared" si="9"/>
        <v>0</v>
      </c>
      <c r="G69" s="143">
        <f t="shared" si="9"/>
        <v>0</v>
      </c>
      <c r="H69" s="143">
        <f t="shared" si="9"/>
        <v>0</v>
      </c>
      <c r="I69" s="143">
        <f t="shared" si="2"/>
        <v>0</v>
      </c>
      <c r="J69" s="143"/>
      <c r="K69" s="143">
        <f t="shared" si="8"/>
        <v>1</v>
      </c>
      <c r="L69" s="143">
        <f t="shared" si="8"/>
        <v>0</v>
      </c>
      <c r="M69" s="143">
        <f t="shared" si="8"/>
        <v>0</v>
      </c>
      <c r="N69" s="143">
        <f t="shared" si="8"/>
        <v>0</v>
      </c>
      <c r="O69" s="143">
        <f t="shared" si="8"/>
        <v>0</v>
      </c>
      <c r="P69" s="143">
        <f t="shared" si="4"/>
        <v>0</v>
      </c>
      <c r="Q69" s="143">
        <f t="shared" si="5"/>
        <v>1</v>
      </c>
      <c r="R69" s="143">
        <f t="shared" si="6"/>
        <v>1</v>
      </c>
      <c r="S69" s="146"/>
      <c r="T69" s="259">
        <v>417035293</v>
      </c>
      <c r="U69" s="129" t="s">
        <v>447</v>
      </c>
      <c r="V69" s="259">
        <v>0</v>
      </c>
      <c r="W69" s="259">
        <v>0</v>
      </c>
      <c r="X69" s="259">
        <v>0</v>
      </c>
      <c r="Y69" s="259">
        <v>0</v>
      </c>
      <c r="Z69" s="259">
        <v>0</v>
      </c>
      <c r="AA69" s="259">
        <v>0</v>
      </c>
      <c r="AB69" s="259">
        <v>1</v>
      </c>
      <c r="AC69" s="259">
        <v>0</v>
      </c>
      <c r="AD69" s="259">
        <v>0</v>
      </c>
      <c r="AE69" s="259">
        <v>0</v>
      </c>
      <c r="AF69" s="259">
        <v>0</v>
      </c>
      <c r="AG69" s="259">
        <v>0</v>
      </c>
      <c r="AH69" s="259">
        <v>0</v>
      </c>
      <c r="AI69" s="259">
        <v>0</v>
      </c>
      <c r="AJ69" s="259">
        <v>0</v>
      </c>
      <c r="AK69" s="128"/>
      <c r="AL69" s="259">
        <v>417</v>
      </c>
      <c r="AM69" s="259">
        <v>35</v>
      </c>
      <c r="AN69" s="259">
        <v>293</v>
      </c>
      <c r="AO69" s="259">
        <v>1</v>
      </c>
    </row>
    <row r="70" spans="1:41">
      <c r="A70" s="131">
        <f t="shared" si="1"/>
        <v>418100014</v>
      </c>
      <c r="B70" s="132" t="str">
        <f t="shared" si="1"/>
        <v>CHRISTA MCAULIFFE REGIONAL</v>
      </c>
      <c r="C70" s="143">
        <f t="shared" si="10"/>
        <v>0</v>
      </c>
      <c r="D70" s="143">
        <f t="shared" si="10"/>
        <v>0</v>
      </c>
      <c r="E70" s="143">
        <f t="shared" si="10"/>
        <v>0</v>
      </c>
      <c r="F70" s="143">
        <f t="shared" si="9"/>
        <v>0</v>
      </c>
      <c r="G70" s="143">
        <f t="shared" si="9"/>
        <v>39</v>
      </c>
      <c r="H70" s="143">
        <f t="shared" si="9"/>
        <v>0</v>
      </c>
      <c r="I70" s="143">
        <f t="shared" si="2"/>
        <v>1.4624999999999999</v>
      </c>
      <c r="J70" s="143"/>
      <c r="K70" s="143">
        <f t="shared" si="8"/>
        <v>0</v>
      </c>
      <c r="L70" s="143">
        <f t="shared" si="8"/>
        <v>0</v>
      </c>
      <c r="M70" s="143">
        <f t="shared" si="8"/>
        <v>0</v>
      </c>
      <c r="N70" s="143">
        <f t="shared" si="8"/>
        <v>0</v>
      </c>
      <c r="O70" s="143">
        <f t="shared" si="8"/>
        <v>4</v>
      </c>
      <c r="P70" s="143">
        <f t="shared" si="4"/>
        <v>0</v>
      </c>
      <c r="Q70" s="143">
        <f t="shared" si="5"/>
        <v>2</v>
      </c>
      <c r="R70" s="143">
        <f t="shared" si="6"/>
        <v>39</v>
      </c>
      <c r="S70" s="146"/>
      <c r="T70" s="259">
        <v>418100014</v>
      </c>
      <c r="U70" s="129" t="s">
        <v>1551</v>
      </c>
      <c r="V70" s="259">
        <v>0</v>
      </c>
      <c r="W70" s="259">
        <v>0</v>
      </c>
      <c r="X70" s="259">
        <v>0</v>
      </c>
      <c r="Y70" s="259">
        <v>0</v>
      </c>
      <c r="Z70" s="259">
        <v>39</v>
      </c>
      <c r="AA70" s="259">
        <v>0</v>
      </c>
      <c r="AB70" s="259">
        <v>0</v>
      </c>
      <c r="AC70" s="259">
        <v>0</v>
      </c>
      <c r="AD70" s="259">
        <v>0</v>
      </c>
      <c r="AE70" s="259">
        <v>0</v>
      </c>
      <c r="AF70" s="259">
        <v>4</v>
      </c>
      <c r="AG70" s="259">
        <v>0</v>
      </c>
      <c r="AH70" s="259">
        <v>0</v>
      </c>
      <c r="AI70" s="259">
        <v>0</v>
      </c>
      <c r="AJ70" s="259">
        <v>0</v>
      </c>
      <c r="AK70" s="128"/>
      <c r="AL70" s="259">
        <v>418</v>
      </c>
      <c r="AM70" s="259">
        <v>100</v>
      </c>
      <c r="AN70" s="259">
        <v>14</v>
      </c>
      <c r="AO70" s="259">
        <v>2</v>
      </c>
    </row>
    <row r="71" spans="1:41">
      <c r="A71" s="131">
        <f t="shared" si="1"/>
        <v>418100035</v>
      </c>
      <c r="B71" s="132" t="str">
        <f t="shared" si="1"/>
        <v>CHRISTA MCAULIFFE REGIONAL</v>
      </c>
      <c r="C71" s="143">
        <f t="shared" si="10"/>
        <v>0</v>
      </c>
      <c r="D71" s="143">
        <f t="shared" si="10"/>
        <v>0</v>
      </c>
      <c r="E71" s="143">
        <f t="shared" si="10"/>
        <v>0</v>
      </c>
      <c r="F71" s="143">
        <f t="shared" si="9"/>
        <v>0</v>
      </c>
      <c r="G71" s="143">
        <f t="shared" si="9"/>
        <v>1</v>
      </c>
      <c r="H71" s="143">
        <f t="shared" si="9"/>
        <v>0</v>
      </c>
      <c r="I71" s="143">
        <f t="shared" si="2"/>
        <v>3.7499999999999999E-2</v>
      </c>
      <c r="J71" s="143"/>
      <c r="K71" s="143">
        <f t="shared" si="8"/>
        <v>0</v>
      </c>
      <c r="L71" s="143">
        <f t="shared" si="8"/>
        <v>0</v>
      </c>
      <c r="M71" s="143">
        <f t="shared" si="8"/>
        <v>0</v>
      </c>
      <c r="N71" s="143">
        <f t="shared" si="8"/>
        <v>0</v>
      </c>
      <c r="O71" s="143">
        <f t="shared" si="8"/>
        <v>0</v>
      </c>
      <c r="P71" s="143">
        <f t="shared" si="4"/>
        <v>0</v>
      </c>
      <c r="Q71" s="143">
        <f t="shared" si="5"/>
        <v>1</v>
      </c>
      <c r="R71" s="143">
        <f t="shared" si="6"/>
        <v>1</v>
      </c>
      <c r="S71" s="146"/>
      <c r="T71" s="259">
        <v>418100035</v>
      </c>
      <c r="U71" s="129" t="s">
        <v>1551</v>
      </c>
      <c r="V71" s="259">
        <v>0</v>
      </c>
      <c r="W71" s="259">
        <v>0</v>
      </c>
      <c r="X71" s="259">
        <v>0</v>
      </c>
      <c r="Y71" s="259">
        <v>0</v>
      </c>
      <c r="Z71" s="259">
        <v>1</v>
      </c>
      <c r="AA71" s="259">
        <v>0</v>
      </c>
      <c r="AB71" s="259">
        <v>0</v>
      </c>
      <c r="AC71" s="259">
        <v>0</v>
      </c>
      <c r="AD71" s="259">
        <v>0</v>
      </c>
      <c r="AE71" s="259">
        <v>0</v>
      </c>
      <c r="AF71" s="259">
        <v>0</v>
      </c>
      <c r="AG71" s="259">
        <v>0</v>
      </c>
      <c r="AH71" s="259">
        <v>0</v>
      </c>
      <c r="AI71" s="259">
        <v>0</v>
      </c>
      <c r="AJ71" s="259">
        <v>0</v>
      </c>
      <c r="AK71" s="128"/>
      <c r="AL71" s="259">
        <v>418</v>
      </c>
      <c r="AM71" s="259">
        <v>100</v>
      </c>
      <c r="AN71" s="259">
        <v>35</v>
      </c>
      <c r="AO71" s="259">
        <v>1</v>
      </c>
    </row>
    <row r="72" spans="1:41">
      <c r="A72" s="131">
        <f t="shared" si="1"/>
        <v>418100093</v>
      </c>
      <c r="B72" s="132" t="str">
        <f t="shared" si="1"/>
        <v>CHRISTA MCAULIFFE REGIONAL</v>
      </c>
      <c r="C72" s="143">
        <f t="shared" si="10"/>
        <v>0</v>
      </c>
      <c r="D72" s="143">
        <f t="shared" si="10"/>
        <v>0</v>
      </c>
      <c r="E72" s="143">
        <f t="shared" si="10"/>
        <v>0</v>
      </c>
      <c r="F72" s="143">
        <f t="shared" si="9"/>
        <v>0</v>
      </c>
      <c r="G72" s="143">
        <f t="shared" si="9"/>
        <v>1</v>
      </c>
      <c r="H72" s="143">
        <f t="shared" si="9"/>
        <v>0</v>
      </c>
      <c r="I72" s="143">
        <f t="shared" si="2"/>
        <v>3.7499999999999999E-2</v>
      </c>
      <c r="J72" s="143"/>
      <c r="K72" s="143">
        <f t="shared" si="8"/>
        <v>0</v>
      </c>
      <c r="L72" s="143">
        <f t="shared" si="8"/>
        <v>0</v>
      </c>
      <c r="M72" s="143">
        <f t="shared" si="8"/>
        <v>0</v>
      </c>
      <c r="N72" s="143">
        <f t="shared" si="8"/>
        <v>0</v>
      </c>
      <c r="O72" s="143">
        <f t="shared" si="8"/>
        <v>1</v>
      </c>
      <c r="P72" s="143">
        <f t="shared" si="4"/>
        <v>0</v>
      </c>
      <c r="Q72" s="143">
        <f t="shared" si="5"/>
        <v>10</v>
      </c>
      <c r="R72" s="143">
        <f t="shared" si="6"/>
        <v>1</v>
      </c>
      <c r="S72" s="146"/>
      <c r="T72" s="259">
        <v>418100093</v>
      </c>
      <c r="U72" s="129" t="s">
        <v>1551</v>
      </c>
      <c r="V72" s="259">
        <v>0</v>
      </c>
      <c r="W72" s="259">
        <v>0</v>
      </c>
      <c r="X72" s="259">
        <v>0</v>
      </c>
      <c r="Y72" s="259">
        <v>0</v>
      </c>
      <c r="Z72" s="259">
        <v>1</v>
      </c>
      <c r="AA72" s="259">
        <v>0</v>
      </c>
      <c r="AB72" s="259">
        <v>0</v>
      </c>
      <c r="AC72" s="259">
        <v>0</v>
      </c>
      <c r="AD72" s="259">
        <v>0</v>
      </c>
      <c r="AE72" s="259">
        <v>0</v>
      </c>
      <c r="AF72" s="259">
        <v>1</v>
      </c>
      <c r="AG72" s="259">
        <v>0</v>
      </c>
      <c r="AH72" s="259">
        <v>0</v>
      </c>
      <c r="AI72" s="259">
        <v>0</v>
      </c>
      <c r="AJ72" s="259">
        <v>0</v>
      </c>
      <c r="AK72" s="128"/>
      <c r="AL72" s="259">
        <v>418</v>
      </c>
      <c r="AM72" s="259">
        <v>100</v>
      </c>
      <c r="AN72" s="259">
        <v>93</v>
      </c>
      <c r="AO72" s="259">
        <v>10</v>
      </c>
    </row>
    <row r="73" spans="1:41">
      <c r="A73" s="131">
        <f t="shared" si="1"/>
        <v>418100100</v>
      </c>
      <c r="B73" s="132" t="str">
        <f t="shared" si="1"/>
        <v>CHRISTA MCAULIFFE REGIONAL</v>
      </c>
      <c r="C73" s="143">
        <f t="shared" si="10"/>
        <v>0</v>
      </c>
      <c r="D73" s="143">
        <f t="shared" si="10"/>
        <v>0</v>
      </c>
      <c r="E73" s="143">
        <f t="shared" si="10"/>
        <v>0</v>
      </c>
      <c r="F73" s="143">
        <f t="shared" si="9"/>
        <v>0</v>
      </c>
      <c r="G73" s="143">
        <f t="shared" si="9"/>
        <v>276</v>
      </c>
      <c r="H73" s="143">
        <f t="shared" si="9"/>
        <v>0</v>
      </c>
      <c r="I73" s="143">
        <f t="shared" si="2"/>
        <v>10.8375</v>
      </c>
      <c r="J73" s="143"/>
      <c r="K73" s="143">
        <f t="shared" si="8"/>
        <v>0</v>
      </c>
      <c r="L73" s="143">
        <f t="shared" si="8"/>
        <v>0</v>
      </c>
      <c r="M73" s="143">
        <f t="shared" si="8"/>
        <v>13</v>
      </c>
      <c r="N73" s="143">
        <f t="shared" si="8"/>
        <v>0</v>
      </c>
      <c r="O73" s="143">
        <f t="shared" si="8"/>
        <v>66</v>
      </c>
      <c r="P73" s="143">
        <f t="shared" si="4"/>
        <v>0</v>
      </c>
      <c r="Q73" s="143">
        <f t="shared" si="5"/>
        <v>5</v>
      </c>
      <c r="R73" s="143">
        <f t="shared" si="6"/>
        <v>289</v>
      </c>
      <c r="S73" s="146"/>
      <c r="T73" s="259">
        <v>418100100</v>
      </c>
      <c r="U73" s="129" t="s">
        <v>1551</v>
      </c>
      <c r="V73" s="259">
        <v>0</v>
      </c>
      <c r="W73" s="259">
        <v>0</v>
      </c>
      <c r="X73" s="259">
        <v>0</v>
      </c>
      <c r="Y73" s="259">
        <v>0</v>
      </c>
      <c r="Z73" s="259">
        <v>276</v>
      </c>
      <c r="AA73" s="259">
        <v>0</v>
      </c>
      <c r="AB73" s="259">
        <v>0</v>
      </c>
      <c r="AC73" s="259">
        <v>0</v>
      </c>
      <c r="AD73" s="259">
        <v>13</v>
      </c>
      <c r="AE73" s="259">
        <v>0</v>
      </c>
      <c r="AF73" s="259">
        <v>66</v>
      </c>
      <c r="AG73" s="259">
        <v>0</v>
      </c>
      <c r="AH73" s="259">
        <v>0</v>
      </c>
      <c r="AI73" s="259">
        <v>0</v>
      </c>
      <c r="AJ73" s="259">
        <v>0</v>
      </c>
      <c r="AK73" s="128"/>
      <c r="AL73" s="259">
        <v>418</v>
      </c>
      <c r="AM73" s="259">
        <v>100</v>
      </c>
      <c r="AN73" s="259">
        <v>100</v>
      </c>
      <c r="AO73" s="259">
        <v>5</v>
      </c>
    </row>
    <row r="74" spans="1:41">
      <c r="A74" s="131">
        <f t="shared" si="1"/>
        <v>418100136</v>
      </c>
      <c r="B74" s="132" t="str">
        <f t="shared" si="1"/>
        <v>CHRISTA MCAULIFFE REGIONAL</v>
      </c>
      <c r="C74" s="143">
        <f t="shared" si="10"/>
        <v>0</v>
      </c>
      <c r="D74" s="143">
        <f t="shared" si="10"/>
        <v>0</v>
      </c>
      <c r="E74" s="143">
        <f t="shared" si="10"/>
        <v>0</v>
      </c>
      <c r="F74" s="143">
        <f t="shared" si="9"/>
        <v>0</v>
      </c>
      <c r="G74" s="143">
        <f t="shared" si="9"/>
        <v>9</v>
      </c>
      <c r="H74" s="143">
        <f t="shared" si="9"/>
        <v>0</v>
      </c>
      <c r="I74" s="143">
        <f t="shared" si="2"/>
        <v>0.33750000000000002</v>
      </c>
      <c r="J74" s="143"/>
      <c r="K74" s="143">
        <f t="shared" si="8"/>
        <v>0</v>
      </c>
      <c r="L74" s="143">
        <f t="shared" si="8"/>
        <v>0</v>
      </c>
      <c r="M74" s="143">
        <f t="shared" si="8"/>
        <v>0</v>
      </c>
      <c r="N74" s="143">
        <f t="shared" si="8"/>
        <v>0</v>
      </c>
      <c r="O74" s="143">
        <f t="shared" si="8"/>
        <v>2</v>
      </c>
      <c r="P74" s="143">
        <f t="shared" si="4"/>
        <v>0</v>
      </c>
      <c r="Q74" s="143">
        <f t="shared" si="5"/>
        <v>5</v>
      </c>
      <c r="R74" s="143">
        <f t="shared" si="6"/>
        <v>9</v>
      </c>
      <c r="S74" s="146"/>
      <c r="T74" s="259">
        <v>418100136</v>
      </c>
      <c r="U74" s="129" t="s">
        <v>1551</v>
      </c>
      <c r="V74" s="259">
        <v>0</v>
      </c>
      <c r="W74" s="259">
        <v>0</v>
      </c>
      <c r="X74" s="259">
        <v>0</v>
      </c>
      <c r="Y74" s="259">
        <v>0</v>
      </c>
      <c r="Z74" s="259">
        <v>9</v>
      </c>
      <c r="AA74" s="259">
        <v>0</v>
      </c>
      <c r="AB74" s="259">
        <v>0</v>
      </c>
      <c r="AC74" s="259">
        <v>0</v>
      </c>
      <c r="AD74" s="259">
        <v>0</v>
      </c>
      <c r="AE74" s="259">
        <v>0</v>
      </c>
      <c r="AF74" s="259">
        <v>2</v>
      </c>
      <c r="AG74" s="259">
        <v>0</v>
      </c>
      <c r="AH74" s="259">
        <v>0</v>
      </c>
      <c r="AI74" s="259">
        <v>0</v>
      </c>
      <c r="AJ74" s="259">
        <v>0</v>
      </c>
      <c r="AK74" s="128"/>
      <c r="AL74" s="259">
        <v>418</v>
      </c>
      <c r="AM74" s="259">
        <v>100</v>
      </c>
      <c r="AN74" s="259">
        <v>136</v>
      </c>
      <c r="AO74" s="259">
        <v>5</v>
      </c>
    </row>
    <row r="75" spans="1:41">
      <c r="A75" s="131">
        <f t="shared" ref="A75:B138" si="11">T75</f>
        <v>418100139</v>
      </c>
      <c r="B75" s="132" t="str">
        <f t="shared" si="11"/>
        <v>CHRISTA MCAULIFFE REGIONAL</v>
      </c>
      <c r="C75" s="143">
        <f t="shared" si="10"/>
        <v>0</v>
      </c>
      <c r="D75" s="143">
        <f t="shared" si="10"/>
        <v>0</v>
      </c>
      <c r="E75" s="143">
        <f t="shared" si="10"/>
        <v>0</v>
      </c>
      <c r="F75" s="143">
        <f t="shared" si="9"/>
        <v>0</v>
      </c>
      <c r="G75" s="143">
        <f t="shared" si="9"/>
        <v>9</v>
      </c>
      <c r="H75" s="143">
        <f t="shared" si="9"/>
        <v>0</v>
      </c>
      <c r="I75" s="143">
        <f t="shared" ref="I75:I138" si="12">ROUND(0.0375*(SUM(E75:H75)+ROUND(D75*0.5,4)+ROUND(L75*0.5,4)+M75),4)+ROUND((0.0475)*N75,4)</f>
        <v>0.33750000000000002</v>
      </c>
      <c r="J75" s="143"/>
      <c r="K75" s="143">
        <f t="shared" si="8"/>
        <v>0</v>
      </c>
      <c r="L75" s="143">
        <f t="shared" si="8"/>
        <v>0</v>
      </c>
      <c r="M75" s="143">
        <f t="shared" si="8"/>
        <v>0</v>
      </c>
      <c r="N75" s="143">
        <f t="shared" si="8"/>
        <v>0</v>
      </c>
      <c r="O75" s="143">
        <f t="shared" si="8"/>
        <v>1</v>
      </c>
      <c r="P75" s="143">
        <f t="shared" ref="P75:P138" si="13">ROUND((AG75+AH75)/2,0)+ROUND(AI75+AJ75,0)</f>
        <v>0</v>
      </c>
      <c r="Q75" s="143">
        <f t="shared" ref="Q75:Q138" si="14">AO75</f>
        <v>2</v>
      </c>
      <c r="R75" s="143">
        <f t="shared" ref="R75:R138" si="15">SUM(E75:H75)+M75+N75+ROUND(C75*0.5,0)+ROUND(D75*0.5,0)+ROUND(K75*0.5,0)+ROUND(L75*0.5,0)</f>
        <v>9</v>
      </c>
      <c r="S75" s="146"/>
      <c r="T75" s="259">
        <v>418100139</v>
      </c>
      <c r="U75" s="129" t="s">
        <v>1551</v>
      </c>
      <c r="V75" s="259">
        <v>0</v>
      </c>
      <c r="W75" s="259">
        <v>0</v>
      </c>
      <c r="X75" s="259">
        <v>0</v>
      </c>
      <c r="Y75" s="259">
        <v>0</v>
      </c>
      <c r="Z75" s="259">
        <v>9</v>
      </c>
      <c r="AA75" s="259">
        <v>0</v>
      </c>
      <c r="AB75" s="259">
        <v>0</v>
      </c>
      <c r="AC75" s="259">
        <v>0</v>
      </c>
      <c r="AD75" s="259">
        <v>0</v>
      </c>
      <c r="AE75" s="259">
        <v>0</v>
      </c>
      <c r="AF75" s="259">
        <v>1</v>
      </c>
      <c r="AG75" s="259">
        <v>0</v>
      </c>
      <c r="AH75" s="259">
        <v>0</v>
      </c>
      <c r="AI75" s="259">
        <v>0</v>
      </c>
      <c r="AJ75" s="259">
        <v>0</v>
      </c>
      <c r="AK75" s="128"/>
      <c r="AL75" s="259">
        <v>418</v>
      </c>
      <c r="AM75" s="259">
        <v>100</v>
      </c>
      <c r="AN75" s="259">
        <v>139</v>
      </c>
      <c r="AO75" s="259">
        <v>2</v>
      </c>
    </row>
    <row r="76" spans="1:41">
      <c r="A76" s="131">
        <f t="shared" si="11"/>
        <v>418100170</v>
      </c>
      <c r="B76" s="132" t="str">
        <f t="shared" si="11"/>
        <v>CHRISTA MCAULIFFE REGIONAL</v>
      </c>
      <c r="C76" s="143">
        <f t="shared" si="10"/>
        <v>0</v>
      </c>
      <c r="D76" s="143">
        <f t="shared" si="10"/>
        <v>0</v>
      </c>
      <c r="E76" s="143">
        <f t="shared" si="10"/>
        <v>0</v>
      </c>
      <c r="F76" s="143">
        <f t="shared" si="9"/>
        <v>0</v>
      </c>
      <c r="G76" s="143">
        <f t="shared" si="9"/>
        <v>7</v>
      </c>
      <c r="H76" s="143">
        <f t="shared" si="9"/>
        <v>0</v>
      </c>
      <c r="I76" s="143">
        <f t="shared" si="12"/>
        <v>0.3</v>
      </c>
      <c r="J76" s="143"/>
      <c r="K76" s="143">
        <f t="shared" si="8"/>
        <v>0</v>
      </c>
      <c r="L76" s="143">
        <f t="shared" si="8"/>
        <v>0</v>
      </c>
      <c r="M76" s="143">
        <f t="shared" si="8"/>
        <v>1</v>
      </c>
      <c r="N76" s="143">
        <f t="shared" si="8"/>
        <v>0</v>
      </c>
      <c r="O76" s="143">
        <f t="shared" si="8"/>
        <v>1</v>
      </c>
      <c r="P76" s="143">
        <f t="shared" si="13"/>
        <v>0</v>
      </c>
      <c r="Q76" s="143">
        <f t="shared" si="14"/>
        <v>3</v>
      </c>
      <c r="R76" s="143">
        <f t="shared" si="15"/>
        <v>8</v>
      </c>
      <c r="S76" s="146"/>
      <c r="T76" s="259">
        <v>418100170</v>
      </c>
      <c r="U76" s="129" t="s">
        <v>1551</v>
      </c>
      <c r="V76" s="259">
        <v>0</v>
      </c>
      <c r="W76" s="259">
        <v>0</v>
      </c>
      <c r="X76" s="259">
        <v>0</v>
      </c>
      <c r="Y76" s="259">
        <v>0</v>
      </c>
      <c r="Z76" s="259">
        <v>7</v>
      </c>
      <c r="AA76" s="259">
        <v>0</v>
      </c>
      <c r="AB76" s="259">
        <v>0</v>
      </c>
      <c r="AC76" s="259">
        <v>0</v>
      </c>
      <c r="AD76" s="259">
        <v>1</v>
      </c>
      <c r="AE76" s="259">
        <v>0</v>
      </c>
      <c r="AF76" s="259">
        <v>1</v>
      </c>
      <c r="AG76" s="259">
        <v>0</v>
      </c>
      <c r="AH76" s="259">
        <v>0</v>
      </c>
      <c r="AI76" s="259">
        <v>0</v>
      </c>
      <c r="AJ76" s="259">
        <v>0</v>
      </c>
      <c r="AK76" s="128"/>
      <c r="AL76" s="259">
        <v>418</v>
      </c>
      <c r="AM76" s="259">
        <v>100</v>
      </c>
      <c r="AN76" s="259">
        <v>170</v>
      </c>
      <c r="AO76" s="259">
        <v>3</v>
      </c>
    </row>
    <row r="77" spans="1:41">
      <c r="A77" s="131">
        <f t="shared" si="11"/>
        <v>418100174</v>
      </c>
      <c r="B77" s="132" t="str">
        <f t="shared" si="11"/>
        <v>CHRISTA MCAULIFFE REGIONAL</v>
      </c>
      <c r="C77" s="143">
        <f t="shared" si="10"/>
        <v>0</v>
      </c>
      <c r="D77" s="143">
        <f t="shared" si="10"/>
        <v>0</v>
      </c>
      <c r="E77" s="143">
        <f t="shared" si="10"/>
        <v>0</v>
      </c>
      <c r="F77" s="143">
        <f t="shared" si="9"/>
        <v>0</v>
      </c>
      <c r="G77" s="143">
        <f t="shared" si="9"/>
        <v>1</v>
      </c>
      <c r="H77" s="143">
        <f t="shared" si="9"/>
        <v>0</v>
      </c>
      <c r="I77" s="143">
        <f t="shared" si="12"/>
        <v>3.7499999999999999E-2</v>
      </c>
      <c r="J77" s="143"/>
      <c r="K77" s="143">
        <f t="shared" si="8"/>
        <v>0</v>
      </c>
      <c r="L77" s="143">
        <f t="shared" si="8"/>
        <v>0</v>
      </c>
      <c r="M77" s="143">
        <f t="shared" si="8"/>
        <v>0</v>
      </c>
      <c r="N77" s="143">
        <f t="shared" si="8"/>
        <v>0</v>
      </c>
      <c r="O77" s="143">
        <f t="shared" si="8"/>
        <v>1</v>
      </c>
      <c r="P77" s="143">
        <f t="shared" si="13"/>
        <v>0</v>
      </c>
      <c r="Q77" s="143">
        <f t="shared" si="14"/>
        <v>10</v>
      </c>
      <c r="R77" s="143">
        <f t="shared" si="15"/>
        <v>1</v>
      </c>
      <c r="S77" s="146"/>
      <c r="T77" s="259">
        <v>418100174</v>
      </c>
      <c r="U77" s="129" t="s">
        <v>1551</v>
      </c>
      <c r="V77" s="259">
        <v>0</v>
      </c>
      <c r="W77" s="259">
        <v>0</v>
      </c>
      <c r="X77" s="259">
        <v>0</v>
      </c>
      <c r="Y77" s="259">
        <v>0</v>
      </c>
      <c r="Z77" s="259">
        <v>1</v>
      </c>
      <c r="AA77" s="259">
        <v>0</v>
      </c>
      <c r="AB77" s="259">
        <v>0</v>
      </c>
      <c r="AC77" s="259">
        <v>0</v>
      </c>
      <c r="AD77" s="259">
        <v>0</v>
      </c>
      <c r="AE77" s="259">
        <v>0</v>
      </c>
      <c r="AF77" s="259">
        <v>1</v>
      </c>
      <c r="AG77" s="259">
        <v>0</v>
      </c>
      <c r="AH77" s="259">
        <v>0</v>
      </c>
      <c r="AI77" s="259">
        <v>0</v>
      </c>
      <c r="AJ77" s="259">
        <v>0</v>
      </c>
      <c r="AK77" s="128"/>
      <c r="AL77" s="259">
        <v>418</v>
      </c>
      <c r="AM77" s="259">
        <v>100</v>
      </c>
      <c r="AN77" s="259">
        <v>174</v>
      </c>
      <c r="AO77" s="259">
        <v>10</v>
      </c>
    </row>
    <row r="78" spans="1:41">
      <c r="A78" s="131">
        <f t="shared" si="11"/>
        <v>418100175</v>
      </c>
      <c r="B78" s="132" t="str">
        <f t="shared" si="11"/>
        <v>CHRISTA MCAULIFFE REGIONAL</v>
      </c>
      <c r="C78" s="143">
        <f t="shared" si="10"/>
        <v>0</v>
      </c>
      <c r="D78" s="143">
        <f t="shared" si="10"/>
        <v>0</v>
      </c>
      <c r="E78" s="143">
        <f t="shared" si="10"/>
        <v>0</v>
      </c>
      <c r="F78" s="143">
        <f t="shared" si="9"/>
        <v>0</v>
      </c>
      <c r="G78" s="143">
        <f t="shared" si="9"/>
        <v>1</v>
      </c>
      <c r="H78" s="143">
        <f t="shared" si="9"/>
        <v>0</v>
      </c>
      <c r="I78" s="143">
        <f t="shared" si="12"/>
        <v>3.7499999999999999E-2</v>
      </c>
      <c r="J78" s="143"/>
      <c r="K78" s="143">
        <f t="shared" si="8"/>
        <v>0</v>
      </c>
      <c r="L78" s="143">
        <f t="shared" si="8"/>
        <v>0</v>
      </c>
      <c r="M78" s="143">
        <f t="shared" si="8"/>
        <v>0</v>
      </c>
      <c r="N78" s="143">
        <f t="shared" si="8"/>
        <v>0</v>
      </c>
      <c r="O78" s="143">
        <f t="shared" si="8"/>
        <v>0</v>
      </c>
      <c r="P78" s="143">
        <f t="shared" si="13"/>
        <v>0</v>
      </c>
      <c r="Q78" s="143">
        <f t="shared" si="14"/>
        <v>1</v>
      </c>
      <c r="R78" s="143">
        <f t="shared" si="15"/>
        <v>1</v>
      </c>
      <c r="S78" s="146"/>
      <c r="T78" s="259">
        <v>418100175</v>
      </c>
      <c r="U78" s="129" t="s">
        <v>1551</v>
      </c>
      <c r="V78" s="259">
        <v>0</v>
      </c>
      <c r="W78" s="259">
        <v>0</v>
      </c>
      <c r="X78" s="259">
        <v>0</v>
      </c>
      <c r="Y78" s="259">
        <v>0</v>
      </c>
      <c r="Z78" s="259">
        <v>1</v>
      </c>
      <c r="AA78" s="259">
        <v>0</v>
      </c>
      <c r="AB78" s="259">
        <v>0</v>
      </c>
      <c r="AC78" s="259">
        <v>0</v>
      </c>
      <c r="AD78" s="259">
        <v>0</v>
      </c>
      <c r="AE78" s="259">
        <v>0</v>
      </c>
      <c r="AF78" s="259">
        <v>0</v>
      </c>
      <c r="AG78" s="259">
        <v>0</v>
      </c>
      <c r="AH78" s="259">
        <v>0</v>
      </c>
      <c r="AI78" s="259">
        <v>0</v>
      </c>
      <c r="AJ78" s="259">
        <v>0</v>
      </c>
      <c r="AK78" s="128"/>
      <c r="AL78" s="259">
        <v>418</v>
      </c>
      <c r="AM78" s="259">
        <v>100</v>
      </c>
      <c r="AN78" s="259">
        <v>175</v>
      </c>
      <c r="AO78" s="259">
        <v>1</v>
      </c>
    </row>
    <row r="79" spans="1:41">
      <c r="A79" s="131">
        <f t="shared" si="11"/>
        <v>418100185</v>
      </c>
      <c r="B79" s="132" t="str">
        <f t="shared" si="11"/>
        <v>CHRISTA MCAULIFFE REGIONAL</v>
      </c>
      <c r="C79" s="143">
        <f t="shared" si="10"/>
        <v>0</v>
      </c>
      <c r="D79" s="143">
        <f t="shared" si="10"/>
        <v>0</v>
      </c>
      <c r="E79" s="143">
        <f t="shared" si="10"/>
        <v>0</v>
      </c>
      <c r="F79" s="143">
        <f t="shared" si="9"/>
        <v>0</v>
      </c>
      <c r="G79" s="143">
        <f t="shared" si="9"/>
        <v>3</v>
      </c>
      <c r="H79" s="143">
        <f t="shared" si="9"/>
        <v>0</v>
      </c>
      <c r="I79" s="143">
        <f t="shared" si="12"/>
        <v>0.1125</v>
      </c>
      <c r="J79" s="143"/>
      <c r="K79" s="143">
        <f t="shared" si="8"/>
        <v>0</v>
      </c>
      <c r="L79" s="143">
        <f t="shared" si="8"/>
        <v>0</v>
      </c>
      <c r="M79" s="143">
        <f t="shared" si="8"/>
        <v>0</v>
      </c>
      <c r="N79" s="143">
        <f t="shared" si="8"/>
        <v>0</v>
      </c>
      <c r="O79" s="143">
        <f t="shared" si="8"/>
        <v>0</v>
      </c>
      <c r="P79" s="143">
        <f t="shared" si="13"/>
        <v>0</v>
      </c>
      <c r="Q79" s="143">
        <f t="shared" si="14"/>
        <v>1</v>
      </c>
      <c r="R79" s="143">
        <f t="shared" si="15"/>
        <v>3</v>
      </c>
      <c r="S79" s="146"/>
      <c r="T79" s="259">
        <v>418100185</v>
      </c>
      <c r="U79" s="129" t="s">
        <v>1551</v>
      </c>
      <c r="V79" s="259">
        <v>0</v>
      </c>
      <c r="W79" s="259">
        <v>0</v>
      </c>
      <c r="X79" s="259">
        <v>0</v>
      </c>
      <c r="Y79" s="259">
        <v>0</v>
      </c>
      <c r="Z79" s="259">
        <v>3</v>
      </c>
      <c r="AA79" s="259">
        <v>0</v>
      </c>
      <c r="AB79" s="259">
        <v>0</v>
      </c>
      <c r="AC79" s="259">
        <v>0</v>
      </c>
      <c r="AD79" s="259">
        <v>0</v>
      </c>
      <c r="AE79" s="259">
        <v>0</v>
      </c>
      <c r="AF79" s="259">
        <v>0</v>
      </c>
      <c r="AG79" s="259">
        <v>0</v>
      </c>
      <c r="AH79" s="259">
        <v>0</v>
      </c>
      <c r="AI79" s="259">
        <v>0</v>
      </c>
      <c r="AJ79" s="259">
        <v>0</v>
      </c>
      <c r="AK79" s="128"/>
      <c r="AL79" s="259">
        <v>418</v>
      </c>
      <c r="AM79" s="259">
        <v>100</v>
      </c>
      <c r="AN79" s="259">
        <v>185</v>
      </c>
      <c r="AO79" s="259">
        <v>1</v>
      </c>
    </row>
    <row r="80" spans="1:41">
      <c r="A80" s="131">
        <f t="shared" si="11"/>
        <v>418100198</v>
      </c>
      <c r="B80" s="132" t="str">
        <f t="shared" si="11"/>
        <v>CHRISTA MCAULIFFE REGIONAL</v>
      </c>
      <c r="C80" s="143">
        <f t="shared" si="10"/>
        <v>0</v>
      </c>
      <c r="D80" s="143">
        <f t="shared" si="10"/>
        <v>0</v>
      </c>
      <c r="E80" s="143">
        <f t="shared" si="10"/>
        <v>0</v>
      </c>
      <c r="F80" s="143">
        <f t="shared" si="9"/>
        <v>0</v>
      </c>
      <c r="G80" s="143">
        <f t="shared" si="9"/>
        <v>29</v>
      </c>
      <c r="H80" s="143">
        <f t="shared" si="9"/>
        <v>0</v>
      </c>
      <c r="I80" s="143">
        <f t="shared" si="12"/>
        <v>1.0874999999999999</v>
      </c>
      <c r="J80" s="143"/>
      <c r="K80" s="143">
        <f t="shared" si="8"/>
        <v>0</v>
      </c>
      <c r="L80" s="143">
        <f t="shared" si="8"/>
        <v>0</v>
      </c>
      <c r="M80" s="143">
        <f t="shared" si="8"/>
        <v>0</v>
      </c>
      <c r="N80" s="143">
        <f t="shared" si="8"/>
        <v>0</v>
      </c>
      <c r="O80" s="143">
        <f t="shared" si="8"/>
        <v>3</v>
      </c>
      <c r="P80" s="143">
        <f t="shared" si="13"/>
        <v>0</v>
      </c>
      <c r="Q80" s="143">
        <f t="shared" si="14"/>
        <v>2</v>
      </c>
      <c r="R80" s="143">
        <f t="shared" si="15"/>
        <v>29</v>
      </c>
      <c r="S80" s="146"/>
      <c r="T80" s="259">
        <v>418100198</v>
      </c>
      <c r="U80" s="129" t="s">
        <v>1551</v>
      </c>
      <c r="V80" s="259">
        <v>0</v>
      </c>
      <c r="W80" s="259">
        <v>0</v>
      </c>
      <c r="X80" s="259">
        <v>0</v>
      </c>
      <c r="Y80" s="259">
        <v>0</v>
      </c>
      <c r="Z80" s="259">
        <v>29</v>
      </c>
      <c r="AA80" s="259">
        <v>0</v>
      </c>
      <c r="AB80" s="259">
        <v>0</v>
      </c>
      <c r="AC80" s="259">
        <v>0</v>
      </c>
      <c r="AD80" s="259">
        <v>0</v>
      </c>
      <c r="AE80" s="259">
        <v>0</v>
      </c>
      <c r="AF80" s="259">
        <v>3</v>
      </c>
      <c r="AG80" s="259">
        <v>0</v>
      </c>
      <c r="AH80" s="259">
        <v>0</v>
      </c>
      <c r="AI80" s="259">
        <v>0</v>
      </c>
      <c r="AJ80" s="259">
        <v>0</v>
      </c>
      <c r="AK80" s="128"/>
      <c r="AL80" s="259">
        <v>418</v>
      </c>
      <c r="AM80" s="259">
        <v>100</v>
      </c>
      <c r="AN80" s="259">
        <v>198</v>
      </c>
      <c r="AO80" s="259">
        <v>2</v>
      </c>
    </row>
    <row r="81" spans="1:41">
      <c r="A81" s="131">
        <f t="shared" si="11"/>
        <v>418100213</v>
      </c>
      <c r="B81" s="132" t="str">
        <f t="shared" si="11"/>
        <v>CHRISTA MCAULIFFE REGIONAL</v>
      </c>
      <c r="C81" s="143">
        <f t="shared" si="10"/>
        <v>0</v>
      </c>
      <c r="D81" s="143">
        <f t="shared" si="10"/>
        <v>0</v>
      </c>
      <c r="E81" s="143">
        <f t="shared" si="10"/>
        <v>0</v>
      </c>
      <c r="F81" s="143">
        <f t="shared" si="9"/>
        <v>0</v>
      </c>
      <c r="G81" s="143">
        <f t="shared" si="9"/>
        <v>1</v>
      </c>
      <c r="H81" s="143">
        <f t="shared" si="9"/>
        <v>0</v>
      </c>
      <c r="I81" s="143">
        <f t="shared" si="12"/>
        <v>3.7499999999999999E-2</v>
      </c>
      <c r="J81" s="143"/>
      <c r="K81" s="143">
        <f t="shared" si="8"/>
        <v>0</v>
      </c>
      <c r="L81" s="143">
        <f t="shared" si="8"/>
        <v>0</v>
      </c>
      <c r="M81" s="143">
        <f t="shared" si="8"/>
        <v>0</v>
      </c>
      <c r="N81" s="143">
        <f t="shared" si="8"/>
        <v>0</v>
      </c>
      <c r="O81" s="143">
        <f t="shared" si="8"/>
        <v>0</v>
      </c>
      <c r="P81" s="143">
        <f t="shared" si="13"/>
        <v>0</v>
      </c>
      <c r="Q81" s="143">
        <f t="shared" si="14"/>
        <v>1</v>
      </c>
      <c r="R81" s="143">
        <f t="shared" si="15"/>
        <v>1</v>
      </c>
      <c r="S81" s="146"/>
      <c r="T81" s="259">
        <v>418100213</v>
      </c>
      <c r="U81" s="129" t="s">
        <v>1551</v>
      </c>
      <c r="V81" s="259">
        <v>0</v>
      </c>
      <c r="W81" s="259">
        <v>0</v>
      </c>
      <c r="X81" s="259">
        <v>0</v>
      </c>
      <c r="Y81" s="259">
        <v>0</v>
      </c>
      <c r="Z81" s="259">
        <v>1</v>
      </c>
      <c r="AA81" s="259">
        <v>0</v>
      </c>
      <c r="AB81" s="259">
        <v>0</v>
      </c>
      <c r="AC81" s="259">
        <v>0</v>
      </c>
      <c r="AD81" s="259">
        <v>0</v>
      </c>
      <c r="AE81" s="259">
        <v>0</v>
      </c>
      <c r="AF81" s="259">
        <v>0</v>
      </c>
      <c r="AG81" s="259">
        <v>0</v>
      </c>
      <c r="AH81" s="259">
        <v>0</v>
      </c>
      <c r="AI81" s="259">
        <v>0</v>
      </c>
      <c r="AJ81" s="259">
        <v>0</v>
      </c>
      <c r="AK81" s="128"/>
      <c r="AL81" s="259">
        <v>418</v>
      </c>
      <c r="AM81" s="259">
        <v>100</v>
      </c>
      <c r="AN81" s="259">
        <v>213</v>
      </c>
      <c r="AO81" s="259">
        <v>1</v>
      </c>
    </row>
    <row r="82" spans="1:41">
      <c r="A82" s="131">
        <f t="shared" si="11"/>
        <v>418100276</v>
      </c>
      <c r="B82" s="132" t="str">
        <f t="shared" si="11"/>
        <v>CHRISTA MCAULIFFE REGIONAL</v>
      </c>
      <c r="C82" s="143">
        <f t="shared" si="10"/>
        <v>0</v>
      </c>
      <c r="D82" s="143">
        <f t="shared" si="10"/>
        <v>0</v>
      </c>
      <c r="E82" s="143">
        <f t="shared" si="10"/>
        <v>0</v>
      </c>
      <c r="F82" s="143">
        <f t="shared" si="9"/>
        <v>0</v>
      </c>
      <c r="G82" s="143">
        <f t="shared" si="9"/>
        <v>1</v>
      </c>
      <c r="H82" s="143">
        <f t="shared" si="9"/>
        <v>0</v>
      </c>
      <c r="I82" s="143">
        <f t="shared" si="12"/>
        <v>3.7499999999999999E-2</v>
      </c>
      <c r="J82" s="143"/>
      <c r="K82" s="143">
        <f t="shared" si="8"/>
        <v>0</v>
      </c>
      <c r="L82" s="143">
        <f t="shared" si="8"/>
        <v>0</v>
      </c>
      <c r="M82" s="143">
        <f t="shared" si="8"/>
        <v>0</v>
      </c>
      <c r="N82" s="143">
        <f t="shared" si="8"/>
        <v>0</v>
      </c>
      <c r="O82" s="143">
        <f t="shared" si="8"/>
        <v>0</v>
      </c>
      <c r="P82" s="143">
        <f t="shared" si="13"/>
        <v>0</v>
      </c>
      <c r="Q82" s="143">
        <f t="shared" si="14"/>
        <v>1</v>
      </c>
      <c r="R82" s="143">
        <f t="shared" si="15"/>
        <v>1</v>
      </c>
      <c r="S82" s="146"/>
      <c r="T82" s="259">
        <v>418100276</v>
      </c>
      <c r="U82" s="129" t="s">
        <v>1551</v>
      </c>
      <c r="V82" s="259">
        <v>0</v>
      </c>
      <c r="W82" s="259">
        <v>0</v>
      </c>
      <c r="X82" s="259">
        <v>0</v>
      </c>
      <c r="Y82" s="259">
        <v>0</v>
      </c>
      <c r="Z82" s="259">
        <v>1</v>
      </c>
      <c r="AA82" s="259">
        <v>0</v>
      </c>
      <c r="AB82" s="259">
        <v>0</v>
      </c>
      <c r="AC82" s="259">
        <v>0</v>
      </c>
      <c r="AD82" s="259">
        <v>0</v>
      </c>
      <c r="AE82" s="259">
        <v>0</v>
      </c>
      <c r="AF82" s="259">
        <v>0</v>
      </c>
      <c r="AG82" s="259">
        <v>0</v>
      </c>
      <c r="AH82" s="259">
        <v>0</v>
      </c>
      <c r="AI82" s="259">
        <v>0</v>
      </c>
      <c r="AJ82" s="259">
        <v>0</v>
      </c>
      <c r="AK82" s="128"/>
      <c r="AL82" s="259">
        <v>418</v>
      </c>
      <c r="AM82" s="259">
        <v>100</v>
      </c>
      <c r="AN82" s="259">
        <v>276</v>
      </c>
      <c r="AO82" s="259">
        <v>1</v>
      </c>
    </row>
    <row r="83" spans="1:41">
      <c r="A83" s="131">
        <f t="shared" si="11"/>
        <v>418100288</v>
      </c>
      <c r="B83" s="132" t="str">
        <f t="shared" si="11"/>
        <v>CHRISTA MCAULIFFE REGIONAL</v>
      </c>
      <c r="C83" s="143">
        <f t="shared" si="10"/>
        <v>0</v>
      </c>
      <c r="D83" s="143">
        <f t="shared" si="10"/>
        <v>0</v>
      </c>
      <c r="E83" s="143">
        <f t="shared" si="10"/>
        <v>0</v>
      </c>
      <c r="F83" s="143">
        <f t="shared" si="9"/>
        <v>0</v>
      </c>
      <c r="G83" s="143">
        <f t="shared" si="9"/>
        <v>3</v>
      </c>
      <c r="H83" s="143">
        <f t="shared" si="9"/>
        <v>0</v>
      </c>
      <c r="I83" s="143">
        <f t="shared" si="12"/>
        <v>0.1125</v>
      </c>
      <c r="J83" s="143"/>
      <c r="K83" s="143">
        <f t="shared" si="8"/>
        <v>0</v>
      </c>
      <c r="L83" s="143">
        <f t="shared" si="8"/>
        <v>0</v>
      </c>
      <c r="M83" s="143">
        <f t="shared" si="8"/>
        <v>0</v>
      </c>
      <c r="N83" s="143">
        <f t="shared" si="8"/>
        <v>0</v>
      </c>
      <c r="O83" s="143">
        <f t="shared" si="8"/>
        <v>0</v>
      </c>
      <c r="P83" s="143">
        <f t="shared" si="13"/>
        <v>0</v>
      </c>
      <c r="Q83" s="143">
        <f t="shared" si="14"/>
        <v>1</v>
      </c>
      <c r="R83" s="143">
        <f t="shared" si="15"/>
        <v>3</v>
      </c>
      <c r="S83" s="146"/>
      <c r="T83" s="259">
        <v>418100288</v>
      </c>
      <c r="U83" s="129" t="s">
        <v>1551</v>
      </c>
      <c r="V83" s="259">
        <v>0</v>
      </c>
      <c r="W83" s="259">
        <v>0</v>
      </c>
      <c r="X83" s="259">
        <v>0</v>
      </c>
      <c r="Y83" s="259">
        <v>0</v>
      </c>
      <c r="Z83" s="259">
        <v>3</v>
      </c>
      <c r="AA83" s="259">
        <v>0</v>
      </c>
      <c r="AB83" s="259">
        <v>0</v>
      </c>
      <c r="AC83" s="259">
        <v>0</v>
      </c>
      <c r="AD83" s="259">
        <v>0</v>
      </c>
      <c r="AE83" s="259">
        <v>0</v>
      </c>
      <c r="AF83" s="259">
        <v>0</v>
      </c>
      <c r="AG83" s="259">
        <v>0</v>
      </c>
      <c r="AH83" s="259">
        <v>0</v>
      </c>
      <c r="AI83" s="259">
        <v>0</v>
      </c>
      <c r="AJ83" s="259">
        <v>0</v>
      </c>
      <c r="AK83" s="128"/>
      <c r="AL83" s="259">
        <v>418</v>
      </c>
      <c r="AM83" s="259">
        <v>100</v>
      </c>
      <c r="AN83" s="259">
        <v>288</v>
      </c>
      <c r="AO83" s="259">
        <v>1</v>
      </c>
    </row>
    <row r="84" spans="1:41">
      <c r="A84" s="131">
        <f t="shared" si="11"/>
        <v>418100304</v>
      </c>
      <c r="B84" s="132" t="str">
        <f t="shared" si="11"/>
        <v>CHRISTA MCAULIFFE REGIONAL</v>
      </c>
      <c r="C84" s="143">
        <f t="shared" si="10"/>
        <v>0</v>
      </c>
      <c r="D84" s="143">
        <f t="shared" si="10"/>
        <v>0</v>
      </c>
      <c r="E84" s="143">
        <f t="shared" si="10"/>
        <v>0</v>
      </c>
      <c r="F84" s="143">
        <f t="shared" si="9"/>
        <v>0</v>
      </c>
      <c r="G84" s="143">
        <f t="shared" si="9"/>
        <v>1</v>
      </c>
      <c r="H84" s="143">
        <f t="shared" si="9"/>
        <v>0</v>
      </c>
      <c r="I84" s="143">
        <f t="shared" si="12"/>
        <v>3.7499999999999999E-2</v>
      </c>
      <c r="J84" s="143"/>
      <c r="K84" s="143">
        <f t="shared" si="8"/>
        <v>0</v>
      </c>
      <c r="L84" s="143">
        <f t="shared" si="8"/>
        <v>0</v>
      </c>
      <c r="M84" s="143">
        <f t="shared" si="8"/>
        <v>0</v>
      </c>
      <c r="N84" s="143">
        <f t="shared" si="8"/>
        <v>0</v>
      </c>
      <c r="O84" s="143">
        <f t="shared" si="8"/>
        <v>1</v>
      </c>
      <c r="P84" s="143">
        <f t="shared" si="13"/>
        <v>0</v>
      </c>
      <c r="Q84" s="143">
        <f t="shared" si="14"/>
        <v>10</v>
      </c>
      <c r="R84" s="143">
        <f t="shared" si="15"/>
        <v>1</v>
      </c>
      <c r="S84" s="146"/>
      <c r="T84" s="259">
        <v>418100304</v>
      </c>
      <c r="U84" s="129" t="s">
        <v>1551</v>
      </c>
      <c r="V84" s="259">
        <v>0</v>
      </c>
      <c r="W84" s="259">
        <v>0</v>
      </c>
      <c r="X84" s="259">
        <v>0</v>
      </c>
      <c r="Y84" s="259">
        <v>0</v>
      </c>
      <c r="Z84" s="259">
        <v>1</v>
      </c>
      <c r="AA84" s="259">
        <v>0</v>
      </c>
      <c r="AB84" s="259">
        <v>0</v>
      </c>
      <c r="AC84" s="259">
        <v>0</v>
      </c>
      <c r="AD84" s="259">
        <v>0</v>
      </c>
      <c r="AE84" s="259">
        <v>0</v>
      </c>
      <c r="AF84" s="259">
        <v>1</v>
      </c>
      <c r="AG84" s="259">
        <v>0</v>
      </c>
      <c r="AH84" s="259">
        <v>0</v>
      </c>
      <c r="AI84" s="259">
        <v>0</v>
      </c>
      <c r="AJ84" s="259">
        <v>0</v>
      </c>
      <c r="AK84" s="128"/>
      <c r="AL84" s="259">
        <v>418</v>
      </c>
      <c r="AM84" s="259">
        <v>100</v>
      </c>
      <c r="AN84" s="259">
        <v>304</v>
      </c>
      <c r="AO84" s="259">
        <v>10</v>
      </c>
    </row>
    <row r="85" spans="1:41">
      <c r="A85" s="131">
        <f t="shared" si="11"/>
        <v>418100315</v>
      </c>
      <c r="B85" s="132" t="str">
        <f t="shared" si="11"/>
        <v>CHRISTA MCAULIFFE REGIONAL</v>
      </c>
      <c r="C85" s="143">
        <f t="shared" si="10"/>
        <v>0</v>
      </c>
      <c r="D85" s="143">
        <f t="shared" si="10"/>
        <v>0</v>
      </c>
      <c r="E85" s="143">
        <f t="shared" si="10"/>
        <v>0</v>
      </c>
      <c r="F85" s="143">
        <f t="shared" si="9"/>
        <v>0</v>
      </c>
      <c r="G85" s="143">
        <f t="shared" si="9"/>
        <v>1</v>
      </c>
      <c r="H85" s="143">
        <f t="shared" si="9"/>
        <v>0</v>
      </c>
      <c r="I85" s="143">
        <f t="shared" si="12"/>
        <v>3.7499999999999999E-2</v>
      </c>
      <c r="J85" s="143"/>
      <c r="K85" s="143">
        <f t="shared" si="8"/>
        <v>0</v>
      </c>
      <c r="L85" s="143">
        <f t="shared" si="8"/>
        <v>0</v>
      </c>
      <c r="M85" s="143">
        <f t="shared" si="8"/>
        <v>0</v>
      </c>
      <c r="N85" s="143">
        <f t="shared" si="8"/>
        <v>0</v>
      </c>
      <c r="O85" s="143">
        <f t="shared" si="8"/>
        <v>0</v>
      </c>
      <c r="P85" s="143">
        <f t="shared" si="13"/>
        <v>0</v>
      </c>
      <c r="Q85" s="143">
        <f t="shared" si="14"/>
        <v>1</v>
      </c>
      <c r="R85" s="143">
        <f t="shared" si="15"/>
        <v>1</v>
      </c>
      <c r="S85" s="146"/>
      <c r="T85" s="259">
        <v>418100315</v>
      </c>
      <c r="U85" s="129" t="s">
        <v>1551</v>
      </c>
      <c r="V85" s="259">
        <v>0</v>
      </c>
      <c r="W85" s="259">
        <v>0</v>
      </c>
      <c r="X85" s="259">
        <v>0</v>
      </c>
      <c r="Y85" s="259">
        <v>0</v>
      </c>
      <c r="Z85" s="259">
        <v>1</v>
      </c>
      <c r="AA85" s="259">
        <v>0</v>
      </c>
      <c r="AB85" s="259">
        <v>0</v>
      </c>
      <c r="AC85" s="259">
        <v>0</v>
      </c>
      <c r="AD85" s="259">
        <v>0</v>
      </c>
      <c r="AE85" s="259">
        <v>0</v>
      </c>
      <c r="AF85" s="259">
        <v>0</v>
      </c>
      <c r="AG85" s="259">
        <v>0</v>
      </c>
      <c r="AH85" s="259">
        <v>0</v>
      </c>
      <c r="AI85" s="259">
        <v>0</v>
      </c>
      <c r="AJ85" s="259">
        <v>0</v>
      </c>
      <c r="AK85" s="128"/>
      <c r="AL85" s="259">
        <v>418</v>
      </c>
      <c r="AM85" s="259">
        <v>100</v>
      </c>
      <c r="AN85" s="259">
        <v>315</v>
      </c>
      <c r="AO85" s="259">
        <v>1</v>
      </c>
    </row>
    <row r="86" spans="1:41">
      <c r="A86" s="131">
        <f t="shared" si="11"/>
        <v>418100321</v>
      </c>
      <c r="B86" s="132" t="str">
        <f t="shared" si="11"/>
        <v>CHRISTA MCAULIFFE REGIONAL</v>
      </c>
      <c r="C86" s="143">
        <f t="shared" si="10"/>
        <v>0</v>
      </c>
      <c r="D86" s="143">
        <f t="shared" si="10"/>
        <v>0</v>
      </c>
      <c r="E86" s="143">
        <f t="shared" si="10"/>
        <v>0</v>
      </c>
      <c r="F86" s="143">
        <f t="shared" si="9"/>
        <v>0</v>
      </c>
      <c r="G86" s="143">
        <f t="shared" si="9"/>
        <v>1</v>
      </c>
      <c r="H86" s="143">
        <f t="shared" si="9"/>
        <v>0</v>
      </c>
      <c r="I86" s="143">
        <f t="shared" si="12"/>
        <v>3.7499999999999999E-2</v>
      </c>
      <c r="J86" s="143"/>
      <c r="K86" s="143">
        <f t="shared" si="8"/>
        <v>0</v>
      </c>
      <c r="L86" s="143">
        <f t="shared" si="8"/>
        <v>0</v>
      </c>
      <c r="M86" s="143">
        <f t="shared" si="8"/>
        <v>0</v>
      </c>
      <c r="N86" s="143">
        <f t="shared" si="8"/>
        <v>0</v>
      </c>
      <c r="O86" s="143">
        <f t="shared" si="8"/>
        <v>0</v>
      </c>
      <c r="P86" s="143">
        <f t="shared" si="13"/>
        <v>0</v>
      </c>
      <c r="Q86" s="143">
        <f t="shared" si="14"/>
        <v>1</v>
      </c>
      <c r="R86" s="143">
        <f t="shared" si="15"/>
        <v>1</v>
      </c>
      <c r="S86" s="146"/>
      <c r="T86" s="259">
        <v>418100321</v>
      </c>
      <c r="U86" s="129" t="s">
        <v>1551</v>
      </c>
      <c r="V86" s="259">
        <v>0</v>
      </c>
      <c r="W86" s="259">
        <v>0</v>
      </c>
      <c r="X86" s="259">
        <v>0</v>
      </c>
      <c r="Y86" s="259">
        <v>0</v>
      </c>
      <c r="Z86" s="259">
        <v>1</v>
      </c>
      <c r="AA86" s="259">
        <v>0</v>
      </c>
      <c r="AB86" s="259">
        <v>0</v>
      </c>
      <c r="AC86" s="259">
        <v>0</v>
      </c>
      <c r="AD86" s="259">
        <v>0</v>
      </c>
      <c r="AE86" s="259">
        <v>0</v>
      </c>
      <c r="AF86" s="259">
        <v>0</v>
      </c>
      <c r="AG86" s="259">
        <v>0</v>
      </c>
      <c r="AH86" s="259">
        <v>0</v>
      </c>
      <c r="AI86" s="259">
        <v>0</v>
      </c>
      <c r="AJ86" s="259">
        <v>0</v>
      </c>
      <c r="AK86" s="128"/>
      <c r="AL86" s="259">
        <v>418</v>
      </c>
      <c r="AM86" s="259">
        <v>100</v>
      </c>
      <c r="AN86" s="259">
        <v>321</v>
      </c>
      <c r="AO86" s="259">
        <v>1</v>
      </c>
    </row>
    <row r="87" spans="1:41">
      <c r="A87" s="131">
        <f t="shared" si="11"/>
        <v>418100655</v>
      </c>
      <c r="B87" s="132" t="str">
        <f t="shared" si="11"/>
        <v>CHRISTA MCAULIFFE REGIONAL</v>
      </c>
      <c r="C87" s="143">
        <f t="shared" si="10"/>
        <v>0</v>
      </c>
      <c r="D87" s="143">
        <f t="shared" si="10"/>
        <v>0</v>
      </c>
      <c r="E87" s="143">
        <f t="shared" si="10"/>
        <v>0</v>
      </c>
      <c r="F87" s="143">
        <f t="shared" si="9"/>
        <v>0</v>
      </c>
      <c r="G87" s="143">
        <f t="shared" si="9"/>
        <v>1</v>
      </c>
      <c r="H87" s="143">
        <f t="shared" si="9"/>
        <v>0</v>
      </c>
      <c r="I87" s="143">
        <f t="shared" si="12"/>
        <v>3.7499999999999999E-2</v>
      </c>
      <c r="J87" s="143"/>
      <c r="K87" s="143">
        <f t="shared" si="8"/>
        <v>0</v>
      </c>
      <c r="L87" s="143">
        <f t="shared" si="8"/>
        <v>0</v>
      </c>
      <c r="M87" s="143">
        <f t="shared" si="8"/>
        <v>0</v>
      </c>
      <c r="N87" s="143">
        <f t="shared" si="8"/>
        <v>0</v>
      </c>
      <c r="O87" s="143">
        <f t="shared" si="8"/>
        <v>0</v>
      </c>
      <c r="P87" s="143">
        <f t="shared" si="13"/>
        <v>0</v>
      </c>
      <c r="Q87" s="143">
        <f t="shared" si="14"/>
        <v>1</v>
      </c>
      <c r="R87" s="143">
        <f t="shared" si="15"/>
        <v>1</v>
      </c>
      <c r="S87" s="146"/>
      <c r="T87" s="259">
        <v>418100655</v>
      </c>
      <c r="U87" s="129" t="s">
        <v>1551</v>
      </c>
      <c r="V87" s="259">
        <v>0</v>
      </c>
      <c r="W87" s="259">
        <v>0</v>
      </c>
      <c r="X87" s="259">
        <v>0</v>
      </c>
      <c r="Y87" s="259">
        <v>0</v>
      </c>
      <c r="Z87" s="259">
        <v>1</v>
      </c>
      <c r="AA87" s="259">
        <v>0</v>
      </c>
      <c r="AB87" s="259">
        <v>0</v>
      </c>
      <c r="AC87" s="259">
        <v>0</v>
      </c>
      <c r="AD87" s="259">
        <v>0</v>
      </c>
      <c r="AE87" s="259">
        <v>0</v>
      </c>
      <c r="AF87" s="259">
        <v>0</v>
      </c>
      <c r="AG87" s="259">
        <v>0</v>
      </c>
      <c r="AH87" s="259">
        <v>0</v>
      </c>
      <c r="AI87" s="259">
        <v>0</v>
      </c>
      <c r="AJ87" s="259">
        <v>0</v>
      </c>
      <c r="AK87" s="128"/>
      <c r="AL87" s="259">
        <v>418</v>
      </c>
      <c r="AM87" s="259">
        <v>100</v>
      </c>
      <c r="AN87" s="259">
        <v>655</v>
      </c>
      <c r="AO87" s="259">
        <v>1</v>
      </c>
    </row>
    <row r="88" spans="1:41">
      <c r="A88" s="131">
        <f t="shared" si="11"/>
        <v>418100710</v>
      </c>
      <c r="B88" s="132" t="str">
        <f t="shared" si="11"/>
        <v>CHRISTA MCAULIFFE REGIONAL</v>
      </c>
      <c r="C88" s="143">
        <f t="shared" si="10"/>
        <v>0</v>
      </c>
      <c r="D88" s="143">
        <f t="shared" si="10"/>
        <v>0</v>
      </c>
      <c r="E88" s="143">
        <f t="shared" si="10"/>
        <v>0</v>
      </c>
      <c r="F88" s="143">
        <f t="shared" si="9"/>
        <v>0</v>
      </c>
      <c r="G88" s="143">
        <f t="shared" si="9"/>
        <v>3</v>
      </c>
      <c r="H88" s="143">
        <f t="shared" si="9"/>
        <v>0</v>
      </c>
      <c r="I88" s="143">
        <f t="shared" si="12"/>
        <v>0.1125</v>
      </c>
      <c r="J88" s="143"/>
      <c r="K88" s="143">
        <f t="shared" si="8"/>
        <v>0</v>
      </c>
      <c r="L88" s="143">
        <f t="shared" si="8"/>
        <v>0</v>
      </c>
      <c r="M88" s="143">
        <f t="shared" si="8"/>
        <v>0</v>
      </c>
      <c r="N88" s="143">
        <f t="shared" si="8"/>
        <v>0</v>
      </c>
      <c r="O88" s="143">
        <f t="shared" si="8"/>
        <v>0</v>
      </c>
      <c r="P88" s="143">
        <f t="shared" si="13"/>
        <v>0</v>
      </c>
      <c r="Q88" s="143">
        <f t="shared" si="14"/>
        <v>1</v>
      </c>
      <c r="R88" s="143">
        <f t="shared" si="15"/>
        <v>3</v>
      </c>
      <c r="S88" s="146"/>
      <c r="T88" s="259">
        <v>418100710</v>
      </c>
      <c r="U88" s="129" t="s">
        <v>1551</v>
      </c>
      <c r="V88" s="259">
        <v>0</v>
      </c>
      <c r="W88" s="259">
        <v>0</v>
      </c>
      <c r="X88" s="259">
        <v>0</v>
      </c>
      <c r="Y88" s="259">
        <v>0</v>
      </c>
      <c r="Z88" s="259">
        <v>3</v>
      </c>
      <c r="AA88" s="259">
        <v>0</v>
      </c>
      <c r="AB88" s="259">
        <v>0</v>
      </c>
      <c r="AC88" s="259">
        <v>0</v>
      </c>
      <c r="AD88" s="259">
        <v>0</v>
      </c>
      <c r="AE88" s="259">
        <v>0</v>
      </c>
      <c r="AF88" s="259">
        <v>0</v>
      </c>
      <c r="AG88" s="259">
        <v>0</v>
      </c>
      <c r="AH88" s="259">
        <v>0</v>
      </c>
      <c r="AI88" s="259">
        <v>0</v>
      </c>
      <c r="AJ88" s="259">
        <v>0</v>
      </c>
      <c r="AK88" s="128"/>
      <c r="AL88" s="259">
        <v>418</v>
      </c>
      <c r="AM88" s="259">
        <v>100</v>
      </c>
      <c r="AN88" s="259">
        <v>710</v>
      </c>
      <c r="AO88" s="259">
        <v>1</v>
      </c>
    </row>
    <row r="89" spans="1:41">
      <c r="A89" s="131">
        <f t="shared" si="11"/>
        <v>419035035</v>
      </c>
      <c r="B89" s="132" t="str">
        <f t="shared" si="11"/>
        <v>SMITH LEADERSHIP ACADEMY</v>
      </c>
      <c r="C89" s="143">
        <f t="shared" si="10"/>
        <v>0</v>
      </c>
      <c r="D89" s="143">
        <f t="shared" si="10"/>
        <v>0</v>
      </c>
      <c r="E89" s="143">
        <f t="shared" si="10"/>
        <v>0</v>
      </c>
      <c r="F89" s="143">
        <f t="shared" si="9"/>
        <v>0</v>
      </c>
      <c r="G89" s="143">
        <f t="shared" si="9"/>
        <v>171</v>
      </c>
      <c r="H89" s="143">
        <f t="shared" si="9"/>
        <v>0</v>
      </c>
      <c r="I89" s="143">
        <f t="shared" si="12"/>
        <v>7.5374999999999996</v>
      </c>
      <c r="J89" s="143"/>
      <c r="K89" s="143">
        <f t="shared" si="8"/>
        <v>0</v>
      </c>
      <c r="L89" s="143">
        <f t="shared" si="8"/>
        <v>0</v>
      </c>
      <c r="M89" s="143">
        <f t="shared" si="8"/>
        <v>30</v>
      </c>
      <c r="N89" s="143">
        <f t="shared" si="8"/>
        <v>0</v>
      </c>
      <c r="O89" s="143">
        <f t="shared" si="8"/>
        <v>123</v>
      </c>
      <c r="P89" s="143">
        <f t="shared" si="13"/>
        <v>0</v>
      </c>
      <c r="Q89" s="143">
        <f t="shared" si="14"/>
        <v>10</v>
      </c>
      <c r="R89" s="143">
        <f t="shared" si="15"/>
        <v>201</v>
      </c>
      <c r="S89" s="146"/>
      <c r="T89" s="259">
        <v>419035035</v>
      </c>
      <c r="U89" s="129" t="s">
        <v>1552</v>
      </c>
      <c r="V89" s="259">
        <v>0</v>
      </c>
      <c r="W89" s="259">
        <v>0</v>
      </c>
      <c r="X89" s="259">
        <v>0</v>
      </c>
      <c r="Y89" s="259">
        <v>0</v>
      </c>
      <c r="Z89" s="259">
        <v>171</v>
      </c>
      <c r="AA89" s="259">
        <v>0</v>
      </c>
      <c r="AB89" s="259">
        <v>0</v>
      </c>
      <c r="AC89" s="259">
        <v>0</v>
      </c>
      <c r="AD89" s="259">
        <v>30</v>
      </c>
      <c r="AE89" s="259">
        <v>0</v>
      </c>
      <c r="AF89" s="259">
        <v>123</v>
      </c>
      <c r="AG89" s="259">
        <v>0</v>
      </c>
      <c r="AH89" s="259">
        <v>0</v>
      </c>
      <c r="AI89" s="259">
        <v>0</v>
      </c>
      <c r="AJ89" s="259">
        <v>0</v>
      </c>
      <c r="AK89" s="128"/>
      <c r="AL89" s="259">
        <v>419</v>
      </c>
      <c r="AM89" s="259">
        <v>35</v>
      </c>
      <c r="AN89" s="259">
        <v>35</v>
      </c>
      <c r="AO89" s="259">
        <v>10</v>
      </c>
    </row>
    <row r="90" spans="1:41">
      <c r="A90" s="131">
        <f t="shared" si="11"/>
        <v>419035044</v>
      </c>
      <c r="B90" s="132" t="str">
        <f t="shared" si="11"/>
        <v>SMITH LEADERSHIP ACADEMY</v>
      </c>
      <c r="C90" s="143">
        <f t="shared" si="10"/>
        <v>0</v>
      </c>
      <c r="D90" s="143">
        <f t="shared" si="10"/>
        <v>0</v>
      </c>
      <c r="E90" s="143">
        <f t="shared" si="10"/>
        <v>0</v>
      </c>
      <c r="F90" s="143">
        <f t="shared" si="9"/>
        <v>0</v>
      </c>
      <c r="G90" s="143">
        <f t="shared" si="9"/>
        <v>5</v>
      </c>
      <c r="H90" s="143">
        <f t="shared" si="9"/>
        <v>0</v>
      </c>
      <c r="I90" s="143">
        <f t="shared" si="12"/>
        <v>0.1875</v>
      </c>
      <c r="J90" s="143"/>
      <c r="K90" s="143">
        <f t="shared" si="8"/>
        <v>0</v>
      </c>
      <c r="L90" s="143">
        <f t="shared" si="8"/>
        <v>0</v>
      </c>
      <c r="M90" s="143">
        <f t="shared" si="8"/>
        <v>0</v>
      </c>
      <c r="N90" s="143">
        <f t="shared" si="8"/>
        <v>0</v>
      </c>
      <c r="O90" s="143">
        <f t="shared" si="8"/>
        <v>2</v>
      </c>
      <c r="P90" s="143">
        <f t="shared" si="13"/>
        <v>0</v>
      </c>
      <c r="Q90" s="143">
        <f t="shared" si="14"/>
        <v>9</v>
      </c>
      <c r="R90" s="143">
        <f t="shared" si="15"/>
        <v>5</v>
      </c>
      <c r="S90" s="146"/>
      <c r="T90" s="259">
        <v>419035044</v>
      </c>
      <c r="U90" s="129" t="s">
        <v>1552</v>
      </c>
      <c r="V90" s="259">
        <v>0</v>
      </c>
      <c r="W90" s="259">
        <v>0</v>
      </c>
      <c r="X90" s="259">
        <v>0</v>
      </c>
      <c r="Y90" s="259">
        <v>0</v>
      </c>
      <c r="Z90" s="259">
        <v>5</v>
      </c>
      <c r="AA90" s="259">
        <v>0</v>
      </c>
      <c r="AB90" s="259">
        <v>0</v>
      </c>
      <c r="AC90" s="259">
        <v>0</v>
      </c>
      <c r="AD90" s="259">
        <v>0</v>
      </c>
      <c r="AE90" s="259">
        <v>0</v>
      </c>
      <c r="AF90" s="259">
        <v>2</v>
      </c>
      <c r="AG90" s="259">
        <v>0</v>
      </c>
      <c r="AH90" s="259">
        <v>0</v>
      </c>
      <c r="AI90" s="259">
        <v>0</v>
      </c>
      <c r="AJ90" s="259">
        <v>0</v>
      </c>
      <c r="AK90" s="128"/>
      <c r="AL90" s="259">
        <v>419</v>
      </c>
      <c r="AM90" s="259">
        <v>35</v>
      </c>
      <c r="AN90" s="259">
        <v>44</v>
      </c>
      <c r="AO90" s="259">
        <v>9</v>
      </c>
    </row>
    <row r="91" spans="1:41">
      <c r="A91" s="131">
        <f t="shared" si="11"/>
        <v>419035049</v>
      </c>
      <c r="B91" s="132" t="str">
        <f t="shared" si="11"/>
        <v>SMITH LEADERSHIP ACADEMY</v>
      </c>
      <c r="C91" s="143">
        <f t="shared" si="10"/>
        <v>0</v>
      </c>
      <c r="D91" s="143">
        <f t="shared" si="10"/>
        <v>0</v>
      </c>
      <c r="E91" s="143">
        <f t="shared" si="10"/>
        <v>0</v>
      </c>
      <c r="F91" s="143">
        <f t="shared" si="9"/>
        <v>0</v>
      </c>
      <c r="G91" s="143">
        <f t="shared" si="9"/>
        <v>4</v>
      </c>
      <c r="H91" s="143">
        <f t="shared" si="9"/>
        <v>0</v>
      </c>
      <c r="I91" s="143">
        <f t="shared" si="12"/>
        <v>0.15</v>
      </c>
      <c r="J91" s="143"/>
      <c r="K91" s="143">
        <f t="shared" si="8"/>
        <v>0</v>
      </c>
      <c r="L91" s="143">
        <f t="shared" si="8"/>
        <v>0</v>
      </c>
      <c r="M91" s="143">
        <f t="shared" si="8"/>
        <v>0</v>
      </c>
      <c r="N91" s="143">
        <f t="shared" si="8"/>
        <v>0</v>
      </c>
      <c r="O91" s="143">
        <f t="shared" si="8"/>
        <v>2</v>
      </c>
      <c r="P91" s="143">
        <f t="shared" si="13"/>
        <v>0</v>
      </c>
      <c r="Q91" s="143">
        <f t="shared" si="14"/>
        <v>10</v>
      </c>
      <c r="R91" s="143">
        <f t="shared" si="15"/>
        <v>4</v>
      </c>
      <c r="S91" s="146"/>
      <c r="T91" s="259">
        <v>419035049</v>
      </c>
      <c r="U91" s="129" t="s">
        <v>1552</v>
      </c>
      <c r="V91" s="259">
        <v>0</v>
      </c>
      <c r="W91" s="259">
        <v>0</v>
      </c>
      <c r="X91" s="259">
        <v>0</v>
      </c>
      <c r="Y91" s="259">
        <v>0</v>
      </c>
      <c r="Z91" s="259">
        <v>4</v>
      </c>
      <c r="AA91" s="259">
        <v>0</v>
      </c>
      <c r="AB91" s="259">
        <v>0</v>
      </c>
      <c r="AC91" s="259">
        <v>0</v>
      </c>
      <c r="AD91" s="259">
        <v>0</v>
      </c>
      <c r="AE91" s="259">
        <v>0</v>
      </c>
      <c r="AF91" s="259">
        <v>2</v>
      </c>
      <c r="AG91" s="259">
        <v>0</v>
      </c>
      <c r="AH91" s="259">
        <v>0</v>
      </c>
      <c r="AI91" s="259">
        <v>0</v>
      </c>
      <c r="AJ91" s="259">
        <v>0</v>
      </c>
      <c r="AK91" s="128"/>
      <c r="AL91" s="259">
        <v>419</v>
      </c>
      <c r="AM91" s="259">
        <v>35</v>
      </c>
      <c r="AN91" s="259">
        <v>49</v>
      </c>
      <c r="AO91" s="259">
        <v>10</v>
      </c>
    </row>
    <row r="92" spans="1:41">
      <c r="A92" s="131">
        <f t="shared" si="11"/>
        <v>419035133</v>
      </c>
      <c r="B92" s="132" t="str">
        <f t="shared" si="11"/>
        <v>SMITH LEADERSHIP ACADEMY</v>
      </c>
      <c r="C92" s="143">
        <f t="shared" si="10"/>
        <v>0</v>
      </c>
      <c r="D92" s="143">
        <f t="shared" si="10"/>
        <v>0</v>
      </c>
      <c r="E92" s="143">
        <f t="shared" si="10"/>
        <v>0</v>
      </c>
      <c r="F92" s="143">
        <f t="shared" si="9"/>
        <v>0</v>
      </c>
      <c r="G92" s="143">
        <f t="shared" si="9"/>
        <v>1</v>
      </c>
      <c r="H92" s="143">
        <f t="shared" si="9"/>
        <v>0</v>
      </c>
      <c r="I92" s="143">
        <f t="shared" si="12"/>
        <v>3.7499999999999999E-2</v>
      </c>
      <c r="J92" s="143"/>
      <c r="K92" s="143">
        <f t="shared" si="8"/>
        <v>0</v>
      </c>
      <c r="L92" s="143">
        <f t="shared" si="8"/>
        <v>0</v>
      </c>
      <c r="M92" s="143">
        <f t="shared" si="8"/>
        <v>0</v>
      </c>
      <c r="N92" s="143">
        <f t="shared" si="8"/>
        <v>0</v>
      </c>
      <c r="O92" s="143">
        <f t="shared" si="8"/>
        <v>1</v>
      </c>
      <c r="P92" s="143">
        <f t="shared" si="13"/>
        <v>0</v>
      </c>
      <c r="Q92" s="143">
        <f t="shared" si="14"/>
        <v>10</v>
      </c>
      <c r="R92" s="143">
        <f t="shared" si="15"/>
        <v>1</v>
      </c>
      <c r="S92" s="146"/>
      <c r="T92" s="259">
        <v>419035133</v>
      </c>
      <c r="U92" s="129" t="s">
        <v>1552</v>
      </c>
      <c r="V92" s="259">
        <v>0</v>
      </c>
      <c r="W92" s="259">
        <v>0</v>
      </c>
      <c r="X92" s="259">
        <v>0</v>
      </c>
      <c r="Y92" s="259">
        <v>0</v>
      </c>
      <c r="Z92" s="259">
        <v>1</v>
      </c>
      <c r="AA92" s="259">
        <v>0</v>
      </c>
      <c r="AB92" s="259">
        <v>0</v>
      </c>
      <c r="AC92" s="259">
        <v>0</v>
      </c>
      <c r="AD92" s="259">
        <v>0</v>
      </c>
      <c r="AE92" s="259">
        <v>0</v>
      </c>
      <c r="AF92" s="259">
        <v>1</v>
      </c>
      <c r="AG92" s="259">
        <v>0</v>
      </c>
      <c r="AH92" s="259">
        <v>0</v>
      </c>
      <c r="AI92" s="259">
        <v>0</v>
      </c>
      <c r="AJ92" s="259">
        <v>0</v>
      </c>
      <c r="AK92" s="128"/>
      <c r="AL92" s="259">
        <v>419</v>
      </c>
      <c r="AM92" s="259">
        <v>35</v>
      </c>
      <c r="AN92" s="259">
        <v>133</v>
      </c>
      <c r="AO92" s="259">
        <v>10</v>
      </c>
    </row>
    <row r="93" spans="1:41">
      <c r="A93" s="131">
        <f t="shared" si="11"/>
        <v>419035165</v>
      </c>
      <c r="B93" s="132" t="str">
        <f t="shared" si="11"/>
        <v>SMITH LEADERSHIP ACADEMY</v>
      </c>
      <c r="C93" s="143">
        <f t="shared" si="10"/>
        <v>0</v>
      </c>
      <c r="D93" s="143">
        <f t="shared" si="10"/>
        <v>0</v>
      </c>
      <c r="E93" s="143">
        <f t="shared" si="10"/>
        <v>0</v>
      </c>
      <c r="F93" s="143">
        <f t="shared" si="9"/>
        <v>0</v>
      </c>
      <c r="G93" s="143">
        <f t="shared" si="9"/>
        <v>1</v>
      </c>
      <c r="H93" s="143">
        <f t="shared" si="9"/>
        <v>0</v>
      </c>
      <c r="I93" s="143">
        <f t="shared" si="12"/>
        <v>3.7499999999999999E-2</v>
      </c>
      <c r="J93" s="143"/>
      <c r="K93" s="143">
        <f t="shared" si="8"/>
        <v>0</v>
      </c>
      <c r="L93" s="143">
        <f t="shared" si="8"/>
        <v>0</v>
      </c>
      <c r="M93" s="143">
        <f t="shared" si="8"/>
        <v>0</v>
      </c>
      <c r="N93" s="143">
        <f t="shared" si="8"/>
        <v>0</v>
      </c>
      <c r="O93" s="143">
        <f t="shared" si="8"/>
        <v>1</v>
      </c>
      <c r="P93" s="143">
        <f t="shared" si="13"/>
        <v>0</v>
      </c>
      <c r="Q93" s="143">
        <f t="shared" si="14"/>
        <v>10</v>
      </c>
      <c r="R93" s="143">
        <f t="shared" si="15"/>
        <v>1</v>
      </c>
      <c r="S93" s="146"/>
      <c r="T93" s="259">
        <v>419035165</v>
      </c>
      <c r="U93" s="129" t="s">
        <v>1552</v>
      </c>
      <c r="V93" s="259">
        <v>0</v>
      </c>
      <c r="W93" s="259">
        <v>0</v>
      </c>
      <c r="X93" s="259">
        <v>0</v>
      </c>
      <c r="Y93" s="259">
        <v>0</v>
      </c>
      <c r="Z93" s="259">
        <v>1</v>
      </c>
      <c r="AA93" s="259">
        <v>0</v>
      </c>
      <c r="AB93" s="259">
        <v>0</v>
      </c>
      <c r="AC93" s="259">
        <v>0</v>
      </c>
      <c r="AD93" s="259">
        <v>0</v>
      </c>
      <c r="AE93" s="259">
        <v>0</v>
      </c>
      <c r="AF93" s="259">
        <v>1</v>
      </c>
      <c r="AG93" s="259">
        <v>0</v>
      </c>
      <c r="AH93" s="259">
        <v>0</v>
      </c>
      <c r="AI93" s="259">
        <v>0</v>
      </c>
      <c r="AJ93" s="259">
        <v>0</v>
      </c>
      <c r="AK93" s="128"/>
      <c r="AL93" s="259">
        <v>419</v>
      </c>
      <c r="AM93" s="259">
        <v>35</v>
      </c>
      <c r="AN93" s="259">
        <v>165</v>
      </c>
      <c r="AO93" s="259">
        <v>10</v>
      </c>
    </row>
    <row r="94" spans="1:41">
      <c r="A94" s="131">
        <f t="shared" si="11"/>
        <v>419035244</v>
      </c>
      <c r="B94" s="132" t="str">
        <f t="shared" si="11"/>
        <v>SMITH LEADERSHIP ACADEMY</v>
      </c>
      <c r="C94" s="143">
        <f t="shared" si="10"/>
        <v>0</v>
      </c>
      <c r="D94" s="143">
        <f t="shared" si="10"/>
        <v>0</v>
      </c>
      <c r="E94" s="143">
        <f t="shared" si="10"/>
        <v>0</v>
      </c>
      <c r="F94" s="143">
        <f t="shared" si="9"/>
        <v>0</v>
      </c>
      <c r="G94" s="143">
        <f t="shared" si="9"/>
        <v>4</v>
      </c>
      <c r="H94" s="143">
        <f t="shared" si="9"/>
        <v>0</v>
      </c>
      <c r="I94" s="143">
        <f t="shared" si="12"/>
        <v>0.1875</v>
      </c>
      <c r="J94" s="143"/>
      <c r="K94" s="143">
        <f t="shared" si="8"/>
        <v>0</v>
      </c>
      <c r="L94" s="143">
        <f t="shared" si="8"/>
        <v>0</v>
      </c>
      <c r="M94" s="143">
        <f t="shared" si="8"/>
        <v>1</v>
      </c>
      <c r="N94" s="143">
        <f t="shared" si="8"/>
        <v>0</v>
      </c>
      <c r="O94" s="143">
        <f t="shared" si="8"/>
        <v>1</v>
      </c>
      <c r="P94" s="143">
        <f t="shared" si="13"/>
        <v>0</v>
      </c>
      <c r="Q94" s="143">
        <f t="shared" si="14"/>
        <v>5</v>
      </c>
      <c r="R94" s="143">
        <f t="shared" si="15"/>
        <v>5</v>
      </c>
      <c r="S94" s="146"/>
      <c r="T94" s="259">
        <v>419035244</v>
      </c>
      <c r="U94" s="129" t="s">
        <v>1552</v>
      </c>
      <c r="V94" s="259">
        <v>0</v>
      </c>
      <c r="W94" s="259">
        <v>0</v>
      </c>
      <c r="X94" s="259">
        <v>0</v>
      </c>
      <c r="Y94" s="259">
        <v>0</v>
      </c>
      <c r="Z94" s="259">
        <v>4</v>
      </c>
      <c r="AA94" s="259">
        <v>0</v>
      </c>
      <c r="AB94" s="259">
        <v>0</v>
      </c>
      <c r="AC94" s="259">
        <v>0</v>
      </c>
      <c r="AD94" s="259">
        <v>1</v>
      </c>
      <c r="AE94" s="259">
        <v>0</v>
      </c>
      <c r="AF94" s="259">
        <v>1</v>
      </c>
      <c r="AG94" s="259">
        <v>0</v>
      </c>
      <c r="AH94" s="259">
        <v>0</v>
      </c>
      <c r="AI94" s="259">
        <v>0</v>
      </c>
      <c r="AJ94" s="259">
        <v>0</v>
      </c>
      <c r="AK94" s="128"/>
      <c r="AL94" s="259">
        <v>419</v>
      </c>
      <c r="AM94" s="259">
        <v>35</v>
      </c>
      <c r="AN94" s="259">
        <v>244</v>
      </c>
      <c r="AO94" s="259">
        <v>5</v>
      </c>
    </row>
    <row r="95" spans="1:41">
      <c r="A95" s="131">
        <f t="shared" si="11"/>
        <v>420049010</v>
      </c>
      <c r="B95" s="132" t="str">
        <f t="shared" si="11"/>
        <v>BENJAMIN BANNEKER</v>
      </c>
      <c r="C95" s="143">
        <f t="shared" si="10"/>
        <v>0</v>
      </c>
      <c r="D95" s="143">
        <f t="shared" si="10"/>
        <v>0</v>
      </c>
      <c r="E95" s="143">
        <f t="shared" si="10"/>
        <v>0</v>
      </c>
      <c r="F95" s="143">
        <f t="shared" si="9"/>
        <v>3</v>
      </c>
      <c r="G95" s="143">
        <f t="shared" si="9"/>
        <v>0</v>
      </c>
      <c r="H95" s="143">
        <f t="shared" si="9"/>
        <v>0</v>
      </c>
      <c r="I95" s="143">
        <f t="shared" si="12"/>
        <v>0.1125</v>
      </c>
      <c r="J95" s="143"/>
      <c r="K95" s="143">
        <f t="shared" si="8"/>
        <v>0</v>
      </c>
      <c r="L95" s="143">
        <f t="shared" si="8"/>
        <v>0</v>
      </c>
      <c r="M95" s="143">
        <f t="shared" si="8"/>
        <v>0</v>
      </c>
      <c r="N95" s="143">
        <f t="shared" si="8"/>
        <v>0</v>
      </c>
      <c r="O95" s="143">
        <f t="shared" si="8"/>
        <v>2</v>
      </c>
      <c r="P95" s="143">
        <f t="shared" si="13"/>
        <v>0</v>
      </c>
      <c r="Q95" s="143">
        <f t="shared" si="14"/>
        <v>10</v>
      </c>
      <c r="R95" s="143">
        <f t="shared" si="15"/>
        <v>3</v>
      </c>
      <c r="S95" s="146"/>
      <c r="T95" s="259">
        <v>420049010</v>
      </c>
      <c r="U95" s="129" t="s">
        <v>691</v>
      </c>
      <c r="V95" s="259">
        <v>0</v>
      </c>
      <c r="W95" s="259">
        <v>0</v>
      </c>
      <c r="X95" s="259">
        <v>0</v>
      </c>
      <c r="Y95" s="259">
        <v>3</v>
      </c>
      <c r="Z95" s="259">
        <v>0</v>
      </c>
      <c r="AA95" s="259">
        <v>0</v>
      </c>
      <c r="AB95" s="259">
        <v>0</v>
      </c>
      <c r="AC95" s="259">
        <v>0</v>
      </c>
      <c r="AD95" s="259">
        <v>0</v>
      </c>
      <c r="AE95" s="259">
        <v>0</v>
      </c>
      <c r="AF95" s="259">
        <v>2</v>
      </c>
      <c r="AG95" s="259">
        <v>0</v>
      </c>
      <c r="AH95" s="259">
        <v>0</v>
      </c>
      <c r="AI95" s="259">
        <v>0</v>
      </c>
      <c r="AJ95" s="259">
        <v>0</v>
      </c>
      <c r="AK95" s="128"/>
      <c r="AL95" s="259">
        <v>420</v>
      </c>
      <c r="AM95" s="259">
        <v>49</v>
      </c>
      <c r="AN95" s="259">
        <v>10</v>
      </c>
      <c r="AO95" s="259">
        <v>10</v>
      </c>
    </row>
    <row r="96" spans="1:41">
      <c r="A96" s="131">
        <f t="shared" si="11"/>
        <v>420049023</v>
      </c>
      <c r="B96" s="132" t="str">
        <f t="shared" si="11"/>
        <v>BENJAMIN BANNEKER</v>
      </c>
      <c r="C96" s="143">
        <f t="shared" si="10"/>
        <v>0</v>
      </c>
      <c r="D96" s="143">
        <f t="shared" si="10"/>
        <v>0</v>
      </c>
      <c r="E96" s="143">
        <f t="shared" si="10"/>
        <v>0</v>
      </c>
      <c r="F96" s="143">
        <f t="shared" si="9"/>
        <v>2</v>
      </c>
      <c r="G96" s="143">
        <f t="shared" si="9"/>
        <v>0</v>
      </c>
      <c r="H96" s="143">
        <f t="shared" si="9"/>
        <v>0</v>
      </c>
      <c r="I96" s="143">
        <f t="shared" si="12"/>
        <v>7.4999999999999997E-2</v>
      </c>
      <c r="J96" s="143"/>
      <c r="K96" s="143">
        <f t="shared" si="8"/>
        <v>0</v>
      </c>
      <c r="L96" s="143">
        <f t="shared" si="8"/>
        <v>0</v>
      </c>
      <c r="M96" s="143">
        <f t="shared" si="8"/>
        <v>0</v>
      </c>
      <c r="N96" s="143">
        <f t="shared" si="8"/>
        <v>0</v>
      </c>
      <c r="O96" s="143">
        <f t="shared" si="8"/>
        <v>0</v>
      </c>
      <c r="P96" s="143">
        <f t="shared" si="13"/>
        <v>0</v>
      </c>
      <c r="Q96" s="143">
        <f t="shared" si="14"/>
        <v>1</v>
      </c>
      <c r="R96" s="143">
        <f t="shared" si="15"/>
        <v>2</v>
      </c>
      <c r="S96" s="146"/>
      <c r="T96" s="259">
        <v>420049023</v>
      </c>
      <c r="U96" s="129" t="s">
        <v>691</v>
      </c>
      <c r="V96" s="259">
        <v>0</v>
      </c>
      <c r="W96" s="259">
        <v>0</v>
      </c>
      <c r="X96" s="259">
        <v>0</v>
      </c>
      <c r="Y96" s="259">
        <v>2</v>
      </c>
      <c r="Z96" s="259">
        <v>0</v>
      </c>
      <c r="AA96" s="259">
        <v>0</v>
      </c>
      <c r="AB96" s="259">
        <v>0</v>
      </c>
      <c r="AC96" s="259">
        <v>0</v>
      </c>
      <c r="AD96" s="259">
        <v>0</v>
      </c>
      <c r="AE96" s="259">
        <v>0</v>
      </c>
      <c r="AF96" s="259">
        <v>0</v>
      </c>
      <c r="AG96" s="259">
        <v>0</v>
      </c>
      <c r="AH96" s="259">
        <v>0</v>
      </c>
      <c r="AI96" s="259">
        <v>0</v>
      </c>
      <c r="AJ96" s="259">
        <v>0</v>
      </c>
      <c r="AK96" s="128"/>
      <c r="AL96" s="259">
        <v>420</v>
      </c>
      <c r="AM96" s="259">
        <v>49</v>
      </c>
      <c r="AN96" s="259">
        <v>23</v>
      </c>
      <c r="AO96" s="259">
        <v>1</v>
      </c>
    </row>
    <row r="97" spans="1:41">
      <c r="A97" s="131">
        <f t="shared" si="11"/>
        <v>420049026</v>
      </c>
      <c r="B97" s="132" t="str">
        <f t="shared" si="11"/>
        <v>BENJAMIN BANNEKER</v>
      </c>
      <c r="C97" s="143">
        <f t="shared" si="10"/>
        <v>0</v>
      </c>
      <c r="D97" s="143">
        <f t="shared" si="10"/>
        <v>0</v>
      </c>
      <c r="E97" s="143">
        <f t="shared" si="10"/>
        <v>0</v>
      </c>
      <c r="F97" s="143">
        <f t="shared" si="9"/>
        <v>2</v>
      </c>
      <c r="G97" s="143">
        <f t="shared" si="9"/>
        <v>0</v>
      </c>
      <c r="H97" s="143">
        <f t="shared" si="9"/>
        <v>0</v>
      </c>
      <c r="I97" s="143">
        <f t="shared" si="12"/>
        <v>7.4999999999999997E-2</v>
      </c>
      <c r="J97" s="143"/>
      <c r="K97" s="143">
        <f t="shared" si="8"/>
        <v>0</v>
      </c>
      <c r="L97" s="143">
        <f t="shared" si="8"/>
        <v>0</v>
      </c>
      <c r="M97" s="143">
        <f t="shared" si="8"/>
        <v>0</v>
      </c>
      <c r="N97" s="143">
        <f t="shared" si="8"/>
        <v>0</v>
      </c>
      <c r="O97" s="143">
        <f t="shared" si="8"/>
        <v>2</v>
      </c>
      <c r="P97" s="143">
        <f t="shared" si="13"/>
        <v>0</v>
      </c>
      <c r="Q97" s="143">
        <f t="shared" si="14"/>
        <v>10</v>
      </c>
      <c r="R97" s="143">
        <f t="shared" si="15"/>
        <v>2</v>
      </c>
      <c r="S97" s="146"/>
      <c r="T97" s="259">
        <v>420049026</v>
      </c>
      <c r="U97" s="129" t="s">
        <v>691</v>
      </c>
      <c r="V97" s="259">
        <v>0</v>
      </c>
      <c r="W97" s="259">
        <v>0</v>
      </c>
      <c r="X97" s="259">
        <v>0</v>
      </c>
      <c r="Y97" s="259">
        <v>2</v>
      </c>
      <c r="Z97" s="259">
        <v>0</v>
      </c>
      <c r="AA97" s="259">
        <v>0</v>
      </c>
      <c r="AB97" s="259">
        <v>0</v>
      </c>
      <c r="AC97" s="259">
        <v>0</v>
      </c>
      <c r="AD97" s="259">
        <v>0</v>
      </c>
      <c r="AE97" s="259">
        <v>0</v>
      </c>
      <c r="AF97" s="259">
        <v>2</v>
      </c>
      <c r="AG97" s="259">
        <v>0</v>
      </c>
      <c r="AH97" s="259">
        <v>0</v>
      </c>
      <c r="AI97" s="259">
        <v>0</v>
      </c>
      <c r="AJ97" s="259">
        <v>0</v>
      </c>
      <c r="AK97" s="128"/>
      <c r="AL97" s="259">
        <v>420</v>
      </c>
      <c r="AM97" s="259">
        <v>49</v>
      </c>
      <c r="AN97" s="259">
        <v>26</v>
      </c>
      <c r="AO97" s="259">
        <v>10</v>
      </c>
    </row>
    <row r="98" spans="1:41">
      <c r="A98" s="131">
        <f t="shared" si="11"/>
        <v>420049031</v>
      </c>
      <c r="B98" s="132" t="str">
        <f t="shared" si="11"/>
        <v>BENJAMIN BANNEKER</v>
      </c>
      <c r="C98" s="143">
        <f t="shared" si="10"/>
        <v>0</v>
      </c>
      <c r="D98" s="143">
        <f t="shared" si="10"/>
        <v>0</v>
      </c>
      <c r="E98" s="143">
        <f t="shared" si="10"/>
        <v>0</v>
      </c>
      <c r="F98" s="143">
        <f t="shared" si="9"/>
        <v>1</v>
      </c>
      <c r="G98" s="143">
        <f t="shared" si="9"/>
        <v>0</v>
      </c>
      <c r="H98" s="143">
        <f t="shared" si="9"/>
        <v>0</v>
      </c>
      <c r="I98" s="143">
        <f t="shared" si="12"/>
        <v>3.7499999999999999E-2</v>
      </c>
      <c r="J98" s="143"/>
      <c r="K98" s="143">
        <f t="shared" si="8"/>
        <v>0</v>
      </c>
      <c r="L98" s="143">
        <f t="shared" si="8"/>
        <v>0</v>
      </c>
      <c r="M98" s="143">
        <f t="shared" si="8"/>
        <v>0</v>
      </c>
      <c r="N98" s="143">
        <f t="shared" si="8"/>
        <v>0</v>
      </c>
      <c r="O98" s="143">
        <f t="shared" si="8"/>
        <v>0</v>
      </c>
      <c r="P98" s="143">
        <f t="shared" si="13"/>
        <v>0</v>
      </c>
      <c r="Q98" s="143">
        <f t="shared" si="14"/>
        <v>1</v>
      </c>
      <c r="R98" s="143">
        <f t="shared" si="15"/>
        <v>1</v>
      </c>
      <c r="S98" s="146"/>
      <c r="T98" s="259">
        <v>420049031</v>
      </c>
      <c r="U98" s="129" t="s">
        <v>691</v>
      </c>
      <c r="V98" s="259">
        <v>0</v>
      </c>
      <c r="W98" s="259">
        <v>0</v>
      </c>
      <c r="X98" s="259">
        <v>0</v>
      </c>
      <c r="Y98" s="259">
        <v>1</v>
      </c>
      <c r="Z98" s="259">
        <v>0</v>
      </c>
      <c r="AA98" s="259">
        <v>0</v>
      </c>
      <c r="AB98" s="259">
        <v>0</v>
      </c>
      <c r="AC98" s="259">
        <v>0</v>
      </c>
      <c r="AD98" s="259">
        <v>0</v>
      </c>
      <c r="AE98" s="259">
        <v>0</v>
      </c>
      <c r="AF98" s="259">
        <v>0</v>
      </c>
      <c r="AG98" s="259">
        <v>0</v>
      </c>
      <c r="AH98" s="259">
        <v>0</v>
      </c>
      <c r="AI98" s="259">
        <v>0</v>
      </c>
      <c r="AJ98" s="259">
        <v>0</v>
      </c>
      <c r="AK98" s="128"/>
      <c r="AL98" s="259">
        <v>420</v>
      </c>
      <c r="AM98" s="259">
        <v>49</v>
      </c>
      <c r="AN98" s="259">
        <v>31</v>
      </c>
      <c r="AO98" s="259">
        <v>1</v>
      </c>
    </row>
    <row r="99" spans="1:41">
      <c r="A99" s="131">
        <f t="shared" si="11"/>
        <v>420049035</v>
      </c>
      <c r="B99" s="132" t="str">
        <f t="shared" si="11"/>
        <v>BENJAMIN BANNEKER</v>
      </c>
      <c r="C99" s="143">
        <f t="shared" si="10"/>
        <v>0</v>
      </c>
      <c r="D99" s="143">
        <f t="shared" si="10"/>
        <v>0</v>
      </c>
      <c r="E99" s="143">
        <f t="shared" si="10"/>
        <v>10</v>
      </c>
      <c r="F99" s="143">
        <f t="shared" si="9"/>
        <v>81</v>
      </c>
      <c r="G99" s="143">
        <f t="shared" si="9"/>
        <v>12</v>
      </c>
      <c r="H99" s="143">
        <f t="shared" si="9"/>
        <v>0</v>
      </c>
      <c r="I99" s="143">
        <f t="shared" si="12"/>
        <v>3.9375</v>
      </c>
      <c r="J99" s="143"/>
      <c r="K99" s="143">
        <f t="shared" si="8"/>
        <v>0</v>
      </c>
      <c r="L99" s="143">
        <f t="shared" si="8"/>
        <v>0</v>
      </c>
      <c r="M99" s="143">
        <f t="shared" si="8"/>
        <v>2</v>
      </c>
      <c r="N99" s="143">
        <f t="shared" si="8"/>
        <v>0</v>
      </c>
      <c r="O99" s="143">
        <f t="shared" si="8"/>
        <v>50</v>
      </c>
      <c r="P99" s="143">
        <f t="shared" si="13"/>
        <v>6</v>
      </c>
      <c r="Q99" s="143">
        <f t="shared" si="14"/>
        <v>10</v>
      </c>
      <c r="R99" s="143">
        <f t="shared" si="15"/>
        <v>105</v>
      </c>
      <c r="S99" s="146"/>
      <c r="T99" s="259">
        <v>420049035</v>
      </c>
      <c r="U99" s="129" t="s">
        <v>691</v>
      </c>
      <c r="V99" s="259">
        <v>0</v>
      </c>
      <c r="W99" s="259">
        <v>0</v>
      </c>
      <c r="X99" s="259">
        <v>10</v>
      </c>
      <c r="Y99" s="259">
        <v>81</v>
      </c>
      <c r="Z99" s="259">
        <v>12</v>
      </c>
      <c r="AA99" s="259">
        <v>0</v>
      </c>
      <c r="AB99" s="259">
        <v>0</v>
      </c>
      <c r="AC99" s="259">
        <v>0</v>
      </c>
      <c r="AD99" s="259">
        <v>2</v>
      </c>
      <c r="AE99" s="259">
        <v>0</v>
      </c>
      <c r="AF99" s="259">
        <v>50</v>
      </c>
      <c r="AG99" s="259">
        <v>0</v>
      </c>
      <c r="AH99" s="259">
        <v>0</v>
      </c>
      <c r="AI99" s="259">
        <v>6</v>
      </c>
      <c r="AJ99" s="259">
        <v>0</v>
      </c>
      <c r="AK99" s="128"/>
      <c r="AL99" s="259">
        <v>420</v>
      </c>
      <c r="AM99" s="259">
        <v>49</v>
      </c>
      <c r="AN99" s="259">
        <v>35</v>
      </c>
      <c r="AO99" s="259">
        <v>10</v>
      </c>
    </row>
    <row r="100" spans="1:41">
      <c r="A100" s="131">
        <f t="shared" si="11"/>
        <v>420049044</v>
      </c>
      <c r="B100" s="132" t="str">
        <f t="shared" si="11"/>
        <v>BENJAMIN BANNEKER</v>
      </c>
      <c r="C100" s="143">
        <f t="shared" si="10"/>
        <v>0</v>
      </c>
      <c r="D100" s="143">
        <f t="shared" si="10"/>
        <v>0</v>
      </c>
      <c r="E100" s="143">
        <f t="shared" si="10"/>
        <v>1</v>
      </c>
      <c r="F100" s="143">
        <f t="shared" si="9"/>
        <v>1</v>
      </c>
      <c r="G100" s="143">
        <f t="shared" si="9"/>
        <v>0</v>
      </c>
      <c r="H100" s="143">
        <f t="shared" si="9"/>
        <v>0</v>
      </c>
      <c r="I100" s="143">
        <f t="shared" si="12"/>
        <v>7.4999999999999997E-2</v>
      </c>
      <c r="J100" s="143"/>
      <c r="K100" s="143">
        <f t="shared" si="8"/>
        <v>0</v>
      </c>
      <c r="L100" s="143">
        <f t="shared" si="8"/>
        <v>0</v>
      </c>
      <c r="M100" s="143">
        <f t="shared" si="8"/>
        <v>0</v>
      </c>
      <c r="N100" s="143">
        <f t="shared" si="8"/>
        <v>0</v>
      </c>
      <c r="O100" s="143">
        <f t="shared" si="8"/>
        <v>1</v>
      </c>
      <c r="P100" s="143">
        <f t="shared" si="13"/>
        <v>1</v>
      </c>
      <c r="Q100" s="143">
        <f t="shared" si="14"/>
        <v>10</v>
      </c>
      <c r="R100" s="143">
        <f t="shared" si="15"/>
        <v>2</v>
      </c>
      <c r="S100" s="146"/>
      <c r="T100" s="259">
        <v>420049044</v>
      </c>
      <c r="U100" s="129" t="s">
        <v>691</v>
      </c>
      <c r="V100" s="259">
        <v>0</v>
      </c>
      <c r="W100" s="259">
        <v>0</v>
      </c>
      <c r="X100" s="259">
        <v>1</v>
      </c>
      <c r="Y100" s="259">
        <v>1</v>
      </c>
      <c r="Z100" s="259">
        <v>0</v>
      </c>
      <c r="AA100" s="259">
        <v>0</v>
      </c>
      <c r="AB100" s="259">
        <v>0</v>
      </c>
      <c r="AC100" s="259">
        <v>0</v>
      </c>
      <c r="AD100" s="259">
        <v>0</v>
      </c>
      <c r="AE100" s="259">
        <v>0</v>
      </c>
      <c r="AF100" s="259">
        <v>1</v>
      </c>
      <c r="AG100" s="259">
        <v>0</v>
      </c>
      <c r="AH100" s="259">
        <v>0</v>
      </c>
      <c r="AI100" s="259">
        <v>1</v>
      </c>
      <c r="AJ100" s="259">
        <v>0</v>
      </c>
      <c r="AK100" s="128"/>
      <c r="AL100" s="259">
        <v>420</v>
      </c>
      <c r="AM100" s="259">
        <v>49</v>
      </c>
      <c r="AN100" s="259">
        <v>44</v>
      </c>
      <c r="AO100" s="259">
        <v>10</v>
      </c>
    </row>
    <row r="101" spans="1:41">
      <c r="A101" s="131">
        <f t="shared" si="11"/>
        <v>420049049</v>
      </c>
      <c r="B101" s="132" t="str">
        <f t="shared" si="11"/>
        <v>BENJAMIN BANNEKER</v>
      </c>
      <c r="C101" s="143">
        <f t="shared" si="10"/>
        <v>0</v>
      </c>
      <c r="D101" s="143">
        <f t="shared" si="10"/>
        <v>0</v>
      </c>
      <c r="E101" s="143">
        <f t="shared" si="10"/>
        <v>37</v>
      </c>
      <c r="F101" s="143">
        <f t="shared" si="9"/>
        <v>82</v>
      </c>
      <c r="G101" s="143">
        <f t="shared" si="9"/>
        <v>12</v>
      </c>
      <c r="H101" s="143">
        <f t="shared" si="9"/>
        <v>0</v>
      </c>
      <c r="I101" s="143">
        <f t="shared" si="12"/>
        <v>5.2125000000000004</v>
      </c>
      <c r="J101" s="143"/>
      <c r="K101" s="143">
        <f t="shared" si="8"/>
        <v>0</v>
      </c>
      <c r="L101" s="143">
        <f t="shared" si="8"/>
        <v>0</v>
      </c>
      <c r="M101" s="143">
        <f t="shared" si="8"/>
        <v>8</v>
      </c>
      <c r="N101" s="143">
        <f t="shared" si="8"/>
        <v>0</v>
      </c>
      <c r="O101" s="143">
        <f t="shared" si="8"/>
        <v>78</v>
      </c>
      <c r="P101" s="143">
        <f t="shared" si="13"/>
        <v>23</v>
      </c>
      <c r="Q101" s="143">
        <f t="shared" si="14"/>
        <v>10</v>
      </c>
      <c r="R101" s="143">
        <f t="shared" si="15"/>
        <v>139</v>
      </c>
      <c r="S101" s="146"/>
      <c r="T101" s="259">
        <v>420049049</v>
      </c>
      <c r="U101" s="129" t="s">
        <v>691</v>
      </c>
      <c r="V101" s="259">
        <v>0</v>
      </c>
      <c r="W101" s="259">
        <v>0</v>
      </c>
      <c r="X101" s="259">
        <v>37</v>
      </c>
      <c r="Y101" s="259">
        <v>82</v>
      </c>
      <c r="Z101" s="259">
        <v>12</v>
      </c>
      <c r="AA101" s="259">
        <v>0</v>
      </c>
      <c r="AB101" s="259">
        <v>0</v>
      </c>
      <c r="AC101" s="259">
        <v>0</v>
      </c>
      <c r="AD101" s="259">
        <v>8</v>
      </c>
      <c r="AE101" s="259">
        <v>0</v>
      </c>
      <c r="AF101" s="259">
        <v>78</v>
      </c>
      <c r="AG101" s="259">
        <v>0</v>
      </c>
      <c r="AH101" s="259">
        <v>0</v>
      </c>
      <c r="AI101" s="259">
        <v>23</v>
      </c>
      <c r="AJ101" s="259">
        <v>0</v>
      </c>
      <c r="AK101" s="128"/>
      <c r="AL101" s="259">
        <v>420</v>
      </c>
      <c r="AM101" s="259">
        <v>49</v>
      </c>
      <c r="AN101" s="259">
        <v>49</v>
      </c>
      <c r="AO101" s="259">
        <v>10</v>
      </c>
    </row>
    <row r="102" spans="1:41">
      <c r="A102" s="131">
        <f t="shared" si="11"/>
        <v>420049057</v>
      </c>
      <c r="B102" s="132" t="str">
        <f t="shared" si="11"/>
        <v>BENJAMIN BANNEKER</v>
      </c>
      <c r="C102" s="143">
        <f t="shared" si="10"/>
        <v>0</v>
      </c>
      <c r="D102" s="143">
        <f t="shared" si="10"/>
        <v>0</v>
      </c>
      <c r="E102" s="143">
        <f t="shared" si="10"/>
        <v>1</v>
      </c>
      <c r="F102" s="143">
        <f t="shared" si="9"/>
        <v>2</v>
      </c>
      <c r="G102" s="143">
        <f t="shared" si="9"/>
        <v>0</v>
      </c>
      <c r="H102" s="143">
        <f t="shared" si="9"/>
        <v>0</v>
      </c>
      <c r="I102" s="143">
        <f t="shared" si="12"/>
        <v>0.1875</v>
      </c>
      <c r="J102" s="143"/>
      <c r="K102" s="143">
        <f t="shared" si="8"/>
        <v>0</v>
      </c>
      <c r="L102" s="143">
        <f t="shared" si="8"/>
        <v>0</v>
      </c>
      <c r="M102" s="143">
        <f t="shared" si="8"/>
        <v>2</v>
      </c>
      <c r="N102" s="143">
        <f t="shared" si="8"/>
        <v>0</v>
      </c>
      <c r="O102" s="143">
        <f t="shared" si="8"/>
        <v>2</v>
      </c>
      <c r="P102" s="143">
        <f t="shared" si="13"/>
        <v>0</v>
      </c>
      <c r="Q102" s="143">
        <f t="shared" si="14"/>
        <v>9</v>
      </c>
      <c r="R102" s="143">
        <f t="shared" si="15"/>
        <v>5</v>
      </c>
      <c r="S102" s="146"/>
      <c r="T102" s="259">
        <v>420049057</v>
      </c>
      <c r="U102" s="129" t="s">
        <v>691</v>
      </c>
      <c r="V102" s="259">
        <v>0</v>
      </c>
      <c r="W102" s="259">
        <v>0</v>
      </c>
      <c r="X102" s="259">
        <v>1</v>
      </c>
      <c r="Y102" s="259">
        <v>2</v>
      </c>
      <c r="Z102" s="259">
        <v>0</v>
      </c>
      <c r="AA102" s="259">
        <v>0</v>
      </c>
      <c r="AB102" s="259">
        <v>0</v>
      </c>
      <c r="AC102" s="259">
        <v>0</v>
      </c>
      <c r="AD102" s="259">
        <v>2</v>
      </c>
      <c r="AE102" s="259">
        <v>0</v>
      </c>
      <c r="AF102" s="259">
        <v>2</v>
      </c>
      <c r="AG102" s="259">
        <v>0</v>
      </c>
      <c r="AH102" s="259">
        <v>0</v>
      </c>
      <c r="AI102" s="259">
        <v>0</v>
      </c>
      <c r="AJ102" s="259">
        <v>0</v>
      </c>
      <c r="AK102" s="128"/>
      <c r="AL102" s="259">
        <v>420</v>
      </c>
      <c r="AM102" s="259">
        <v>49</v>
      </c>
      <c r="AN102" s="259">
        <v>57</v>
      </c>
      <c r="AO102" s="259">
        <v>9</v>
      </c>
    </row>
    <row r="103" spans="1:41">
      <c r="A103" s="131">
        <f t="shared" si="11"/>
        <v>420049093</v>
      </c>
      <c r="B103" s="132" t="str">
        <f t="shared" si="11"/>
        <v>BENJAMIN BANNEKER</v>
      </c>
      <c r="C103" s="143">
        <f t="shared" si="10"/>
        <v>0</v>
      </c>
      <c r="D103" s="143">
        <f t="shared" si="10"/>
        <v>0</v>
      </c>
      <c r="E103" s="143">
        <f t="shared" si="10"/>
        <v>8</v>
      </c>
      <c r="F103" s="143">
        <f t="shared" si="9"/>
        <v>26</v>
      </c>
      <c r="G103" s="143">
        <f t="shared" si="9"/>
        <v>3</v>
      </c>
      <c r="H103" s="143">
        <f t="shared" si="9"/>
        <v>0</v>
      </c>
      <c r="I103" s="143">
        <f t="shared" si="12"/>
        <v>1.4624999999999999</v>
      </c>
      <c r="J103" s="143"/>
      <c r="K103" s="143">
        <f t="shared" si="8"/>
        <v>0</v>
      </c>
      <c r="L103" s="143">
        <f t="shared" si="8"/>
        <v>0</v>
      </c>
      <c r="M103" s="143">
        <f t="shared" si="8"/>
        <v>2</v>
      </c>
      <c r="N103" s="143">
        <f t="shared" si="8"/>
        <v>0</v>
      </c>
      <c r="O103" s="143">
        <f t="shared" si="8"/>
        <v>18</v>
      </c>
      <c r="P103" s="143">
        <f t="shared" si="13"/>
        <v>2</v>
      </c>
      <c r="Q103" s="143">
        <f t="shared" si="14"/>
        <v>10</v>
      </c>
      <c r="R103" s="143">
        <f t="shared" si="15"/>
        <v>39</v>
      </c>
      <c r="S103" s="146"/>
      <c r="T103" s="259">
        <v>420049093</v>
      </c>
      <c r="U103" s="129" t="s">
        <v>691</v>
      </c>
      <c r="V103" s="259">
        <v>0</v>
      </c>
      <c r="W103" s="259">
        <v>0</v>
      </c>
      <c r="X103" s="259">
        <v>8</v>
      </c>
      <c r="Y103" s="259">
        <v>26</v>
      </c>
      <c r="Z103" s="259">
        <v>3</v>
      </c>
      <c r="AA103" s="259">
        <v>0</v>
      </c>
      <c r="AB103" s="259">
        <v>0</v>
      </c>
      <c r="AC103" s="259">
        <v>0</v>
      </c>
      <c r="AD103" s="259">
        <v>2</v>
      </c>
      <c r="AE103" s="259">
        <v>0</v>
      </c>
      <c r="AF103" s="259">
        <v>18</v>
      </c>
      <c r="AG103" s="259">
        <v>0</v>
      </c>
      <c r="AH103" s="259">
        <v>0</v>
      </c>
      <c r="AI103" s="259">
        <v>2</v>
      </c>
      <c r="AJ103" s="259">
        <v>0</v>
      </c>
      <c r="AK103" s="128"/>
      <c r="AL103" s="259">
        <v>420</v>
      </c>
      <c r="AM103" s="259">
        <v>49</v>
      </c>
      <c r="AN103" s="259">
        <v>93</v>
      </c>
      <c r="AO103" s="259">
        <v>10</v>
      </c>
    </row>
    <row r="104" spans="1:41">
      <c r="A104" s="131">
        <f t="shared" si="11"/>
        <v>420049149</v>
      </c>
      <c r="B104" s="132" t="str">
        <f t="shared" si="11"/>
        <v>BENJAMIN BANNEKER</v>
      </c>
      <c r="C104" s="143">
        <f t="shared" si="10"/>
        <v>0</v>
      </c>
      <c r="D104" s="143">
        <f t="shared" si="10"/>
        <v>0</v>
      </c>
      <c r="E104" s="143">
        <f t="shared" si="10"/>
        <v>0</v>
      </c>
      <c r="F104" s="143">
        <f t="shared" si="9"/>
        <v>1</v>
      </c>
      <c r="G104" s="143">
        <f t="shared" si="9"/>
        <v>0</v>
      </c>
      <c r="H104" s="143">
        <f t="shared" si="9"/>
        <v>0</v>
      </c>
      <c r="I104" s="143">
        <f t="shared" si="12"/>
        <v>3.7499999999999999E-2</v>
      </c>
      <c r="J104" s="143"/>
      <c r="K104" s="143">
        <f t="shared" si="8"/>
        <v>0</v>
      </c>
      <c r="L104" s="143">
        <f t="shared" si="8"/>
        <v>0</v>
      </c>
      <c r="M104" s="143">
        <f t="shared" si="8"/>
        <v>0</v>
      </c>
      <c r="N104" s="143">
        <f t="shared" si="8"/>
        <v>0</v>
      </c>
      <c r="O104" s="143">
        <f t="shared" si="8"/>
        <v>0</v>
      </c>
      <c r="P104" s="143">
        <f t="shared" si="13"/>
        <v>0</v>
      </c>
      <c r="Q104" s="143">
        <f t="shared" si="14"/>
        <v>1</v>
      </c>
      <c r="R104" s="143">
        <f t="shared" si="15"/>
        <v>1</v>
      </c>
      <c r="S104" s="146"/>
      <c r="T104" s="259">
        <v>420049149</v>
      </c>
      <c r="U104" s="129" t="s">
        <v>691</v>
      </c>
      <c r="V104" s="259">
        <v>0</v>
      </c>
      <c r="W104" s="259">
        <v>0</v>
      </c>
      <c r="X104" s="259">
        <v>0</v>
      </c>
      <c r="Y104" s="259">
        <v>1</v>
      </c>
      <c r="Z104" s="259">
        <v>0</v>
      </c>
      <c r="AA104" s="259">
        <v>0</v>
      </c>
      <c r="AB104" s="259">
        <v>0</v>
      </c>
      <c r="AC104" s="259">
        <v>0</v>
      </c>
      <c r="AD104" s="259">
        <v>0</v>
      </c>
      <c r="AE104" s="259">
        <v>0</v>
      </c>
      <c r="AF104" s="259">
        <v>0</v>
      </c>
      <c r="AG104" s="259">
        <v>0</v>
      </c>
      <c r="AH104" s="259">
        <v>0</v>
      </c>
      <c r="AI104" s="259">
        <v>0</v>
      </c>
      <c r="AJ104" s="259">
        <v>0</v>
      </c>
      <c r="AK104" s="128"/>
      <c r="AL104" s="259">
        <v>420</v>
      </c>
      <c r="AM104" s="259">
        <v>49</v>
      </c>
      <c r="AN104" s="259">
        <v>149</v>
      </c>
      <c r="AO104" s="259">
        <v>1</v>
      </c>
    </row>
    <row r="105" spans="1:41">
      <c r="A105" s="131">
        <f t="shared" si="11"/>
        <v>420049163</v>
      </c>
      <c r="B105" s="132" t="str">
        <f t="shared" si="11"/>
        <v>BENJAMIN BANNEKER</v>
      </c>
      <c r="C105" s="143">
        <f t="shared" si="10"/>
        <v>0</v>
      </c>
      <c r="D105" s="143">
        <f t="shared" si="10"/>
        <v>0</v>
      </c>
      <c r="E105" s="143">
        <f t="shared" si="10"/>
        <v>0</v>
      </c>
      <c r="F105" s="143">
        <f t="shared" si="9"/>
        <v>4</v>
      </c>
      <c r="G105" s="143">
        <f t="shared" si="9"/>
        <v>1</v>
      </c>
      <c r="H105" s="143">
        <f t="shared" si="9"/>
        <v>0</v>
      </c>
      <c r="I105" s="143">
        <f t="shared" si="12"/>
        <v>0.1875</v>
      </c>
      <c r="J105" s="143"/>
      <c r="K105" s="143">
        <f t="shared" si="8"/>
        <v>0</v>
      </c>
      <c r="L105" s="143">
        <f t="shared" si="8"/>
        <v>0</v>
      </c>
      <c r="M105" s="143">
        <f t="shared" si="8"/>
        <v>0</v>
      </c>
      <c r="N105" s="143">
        <f t="shared" si="8"/>
        <v>0</v>
      </c>
      <c r="O105" s="143">
        <f t="shared" si="8"/>
        <v>0</v>
      </c>
      <c r="P105" s="143">
        <f t="shared" si="13"/>
        <v>0</v>
      </c>
      <c r="Q105" s="143">
        <f t="shared" si="14"/>
        <v>1</v>
      </c>
      <c r="R105" s="143">
        <f t="shared" si="15"/>
        <v>5</v>
      </c>
      <c r="S105" s="146"/>
      <c r="T105" s="259">
        <v>420049163</v>
      </c>
      <c r="U105" s="129" t="s">
        <v>691</v>
      </c>
      <c r="V105" s="259">
        <v>0</v>
      </c>
      <c r="W105" s="259">
        <v>0</v>
      </c>
      <c r="X105" s="259">
        <v>0</v>
      </c>
      <c r="Y105" s="259">
        <v>4</v>
      </c>
      <c r="Z105" s="259">
        <v>1</v>
      </c>
      <c r="AA105" s="259">
        <v>0</v>
      </c>
      <c r="AB105" s="259">
        <v>0</v>
      </c>
      <c r="AC105" s="259">
        <v>0</v>
      </c>
      <c r="AD105" s="259">
        <v>0</v>
      </c>
      <c r="AE105" s="259">
        <v>0</v>
      </c>
      <c r="AF105" s="259">
        <v>0</v>
      </c>
      <c r="AG105" s="259">
        <v>0</v>
      </c>
      <c r="AH105" s="259">
        <v>0</v>
      </c>
      <c r="AI105" s="259">
        <v>0</v>
      </c>
      <c r="AJ105" s="259">
        <v>0</v>
      </c>
      <c r="AK105" s="128"/>
      <c r="AL105" s="259">
        <v>420</v>
      </c>
      <c r="AM105" s="259">
        <v>49</v>
      </c>
      <c r="AN105" s="259">
        <v>163</v>
      </c>
      <c r="AO105" s="259">
        <v>1</v>
      </c>
    </row>
    <row r="106" spans="1:41">
      <c r="A106" s="131">
        <f t="shared" si="11"/>
        <v>420049165</v>
      </c>
      <c r="B106" s="132" t="str">
        <f t="shared" si="11"/>
        <v>BENJAMIN BANNEKER</v>
      </c>
      <c r="C106" s="143">
        <f t="shared" si="10"/>
        <v>0</v>
      </c>
      <c r="D106" s="143">
        <f t="shared" si="10"/>
        <v>0</v>
      </c>
      <c r="E106" s="143">
        <f t="shared" si="10"/>
        <v>2</v>
      </c>
      <c r="F106" s="143">
        <f t="shared" si="9"/>
        <v>4</v>
      </c>
      <c r="G106" s="143">
        <f t="shared" si="9"/>
        <v>1</v>
      </c>
      <c r="H106" s="143">
        <f t="shared" si="9"/>
        <v>0</v>
      </c>
      <c r="I106" s="143">
        <f t="shared" si="12"/>
        <v>0.26250000000000001</v>
      </c>
      <c r="J106" s="143"/>
      <c r="K106" s="143">
        <f t="shared" si="8"/>
        <v>0</v>
      </c>
      <c r="L106" s="143">
        <f t="shared" si="8"/>
        <v>0</v>
      </c>
      <c r="M106" s="143">
        <f t="shared" si="8"/>
        <v>0</v>
      </c>
      <c r="N106" s="143">
        <f t="shared" si="8"/>
        <v>0</v>
      </c>
      <c r="O106" s="143">
        <f t="shared" si="8"/>
        <v>3</v>
      </c>
      <c r="P106" s="143">
        <f t="shared" si="13"/>
        <v>2</v>
      </c>
      <c r="Q106" s="143">
        <f t="shared" si="14"/>
        <v>10</v>
      </c>
      <c r="R106" s="143">
        <f t="shared" si="15"/>
        <v>7</v>
      </c>
      <c r="S106" s="146"/>
      <c r="T106" s="259">
        <v>420049165</v>
      </c>
      <c r="U106" s="129" t="s">
        <v>691</v>
      </c>
      <c r="V106" s="259">
        <v>0</v>
      </c>
      <c r="W106" s="259">
        <v>0</v>
      </c>
      <c r="X106" s="259">
        <v>2</v>
      </c>
      <c r="Y106" s="259">
        <v>4</v>
      </c>
      <c r="Z106" s="259">
        <v>1</v>
      </c>
      <c r="AA106" s="259">
        <v>0</v>
      </c>
      <c r="AB106" s="259">
        <v>0</v>
      </c>
      <c r="AC106" s="259">
        <v>0</v>
      </c>
      <c r="AD106" s="259">
        <v>0</v>
      </c>
      <c r="AE106" s="259">
        <v>0</v>
      </c>
      <c r="AF106" s="259">
        <v>3</v>
      </c>
      <c r="AG106" s="259">
        <v>0</v>
      </c>
      <c r="AH106" s="259">
        <v>0</v>
      </c>
      <c r="AI106" s="259">
        <v>2</v>
      </c>
      <c r="AJ106" s="259">
        <v>0</v>
      </c>
      <c r="AK106" s="128"/>
      <c r="AL106" s="259">
        <v>420</v>
      </c>
      <c r="AM106" s="259">
        <v>49</v>
      </c>
      <c r="AN106" s="259">
        <v>165</v>
      </c>
      <c r="AO106" s="259">
        <v>10</v>
      </c>
    </row>
    <row r="107" spans="1:41">
      <c r="A107" s="131">
        <f t="shared" si="11"/>
        <v>420049176</v>
      </c>
      <c r="B107" s="132" t="str">
        <f t="shared" si="11"/>
        <v>BENJAMIN BANNEKER</v>
      </c>
      <c r="C107" s="143">
        <f t="shared" si="10"/>
        <v>0</v>
      </c>
      <c r="D107" s="143">
        <f t="shared" si="10"/>
        <v>0</v>
      </c>
      <c r="E107" s="143">
        <f t="shared" si="10"/>
        <v>5</v>
      </c>
      <c r="F107" s="143">
        <f t="shared" si="9"/>
        <v>6</v>
      </c>
      <c r="G107" s="143">
        <f t="shared" si="9"/>
        <v>3</v>
      </c>
      <c r="H107" s="143">
        <f t="shared" si="9"/>
        <v>0</v>
      </c>
      <c r="I107" s="143">
        <f t="shared" si="12"/>
        <v>0.52500000000000002</v>
      </c>
      <c r="J107" s="143"/>
      <c r="K107" s="143">
        <f t="shared" si="8"/>
        <v>0</v>
      </c>
      <c r="L107" s="143">
        <f t="shared" si="8"/>
        <v>0</v>
      </c>
      <c r="M107" s="143">
        <f t="shared" si="8"/>
        <v>0</v>
      </c>
      <c r="N107" s="143">
        <f t="shared" si="8"/>
        <v>0</v>
      </c>
      <c r="O107" s="143">
        <f t="shared" si="8"/>
        <v>5</v>
      </c>
      <c r="P107" s="143">
        <f t="shared" si="13"/>
        <v>4</v>
      </c>
      <c r="Q107" s="143">
        <f t="shared" si="14"/>
        <v>10</v>
      </c>
      <c r="R107" s="143">
        <f t="shared" si="15"/>
        <v>14</v>
      </c>
      <c r="S107" s="146"/>
      <c r="T107" s="259">
        <v>420049176</v>
      </c>
      <c r="U107" s="129" t="s">
        <v>691</v>
      </c>
      <c r="V107" s="259">
        <v>0</v>
      </c>
      <c r="W107" s="259">
        <v>0</v>
      </c>
      <c r="X107" s="259">
        <v>5</v>
      </c>
      <c r="Y107" s="259">
        <v>6</v>
      </c>
      <c r="Z107" s="259">
        <v>3</v>
      </c>
      <c r="AA107" s="259">
        <v>0</v>
      </c>
      <c r="AB107" s="259">
        <v>0</v>
      </c>
      <c r="AC107" s="259">
        <v>0</v>
      </c>
      <c r="AD107" s="259">
        <v>0</v>
      </c>
      <c r="AE107" s="259">
        <v>0</v>
      </c>
      <c r="AF107" s="259">
        <v>5</v>
      </c>
      <c r="AG107" s="259">
        <v>0</v>
      </c>
      <c r="AH107" s="259">
        <v>0</v>
      </c>
      <c r="AI107" s="259">
        <v>4</v>
      </c>
      <c r="AJ107" s="259">
        <v>0</v>
      </c>
      <c r="AK107" s="128"/>
      <c r="AL107" s="259">
        <v>420</v>
      </c>
      <c r="AM107" s="259">
        <v>49</v>
      </c>
      <c r="AN107" s="259">
        <v>176</v>
      </c>
      <c r="AO107" s="259">
        <v>10</v>
      </c>
    </row>
    <row r="108" spans="1:41">
      <c r="A108" s="131">
        <f t="shared" si="11"/>
        <v>420049181</v>
      </c>
      <c r="B108" s="132" t="str">
        <f t="shared" si="11"/>
        <v>BENJAMIN BANNEKER</v>
      </c>
      <c r="C108" s="143">
        <f t="shared" si="10"/>
        <v>0</v>
      </c>
      <c r="D108" s="143">
        <f t="shared" si="10"/>
        <v>0</v>
      </c>
      <c r="E108" s="143">
        <f t="shared" si="10"/>
        <v>0</v>
      </c>
      <c r="F108" s="143">
        <f t="shared" si="9"/>
        <v>1</v>
      </c>
      <c r="G108" s="143">
        <f t="shared" si="9"/>
        <v>0</v>
      </c>
      <c r="H108" s="143">
        <f t="shared" si="9"/>
        <v>0</v>
      </c>
      <c r="I108" s="143">
        <f t="shared" si="12"/>
        <v>3.7499999999999999E-2</v>
      </c>
      <c r="J108" s="143"/>
      <c r="K108" s="143">
        <f t="shared" si="8"/>
        <v>0</v>
      </c>
      <c r="L108" s="143">
        <f t="shared" si="8"/>
        <v>0</v>
      </c>
      <c r="M108" s="143">
        <f t="shared" si="8"/>
        <v>0</v>
      </c>
      <c r="N108" s="143">
        <f t="shared" si="8"/>
        <v>0</v>
      </c>
      <c r="O108" s="143">
        <f t="shared" si="8"/>
        <v>0</v>
      </c>
      <c r="P108" s="143">
        <f t="shared" si="13"/>
        <v>0</v>
      </c>
      <c r="Q108" s="143">
        <f t="shared" si="14"/>
        <v>1</v>
      </c>
      <c r="R108" s="143">
        <f t="shared" si="15"/>
        <v>1</v>
      </c>
      <c r="S108" s="146"/>
      <c r="T108" s="259">
        <v>420049181</v>
      </c>
      <c r="U108" s="129" t="s">
        <v>691</v>
      </c>
      <c r="V108" s="259">
        <v>0</v>
      </c>
      <c r="W108" s="259">
        <v>0</v>
      </c>
      <c r="X108" s="259">
        <v>0</v>
      </c>
      <c r="Y108" s="259">
        <v>1</v>
      </c>
      <c r="Z108" s="259">
        <v>0</v>
      </c>
      <c r="AA108" s="259">
        <v>0</v>
      </c>
      <c r="AB108" s="259">
        <v>0</v>
      </c>
      <c r="AC108" s="259">
        <v>0</v>
      </c>
      <c r="AD108" s="259">
        <v>0</v>
      </c>
      <c r="AE108" s="259">
        <v>0</v>
      </c>
      <c r="AF108" s="259">
        <v>0</v>
      </c>
      <c r="AG108" s="259">
        <v>0</v>
      </c>
      <c r="AH108" s="259">
        <v>0</v>
      </c>
      <c r="AI108" s="259">
        <v>0</v>
      </c>
      <c r="AJ108" s="259">
        <v>0</v>
      </c>
      <c r="AK108" s="128"/>
      <c r="AL108" s="259">
        <v>420</v>
      </c>
      <c r="AM108" s="259">
        <v>49</v>
      </c>
      <c r="AN108" s="259">
        <v>181</v>
      </c>
      <c r="AO108" s="259">
        <v>1</v>
      </c>
    </row>
    <row r="109" spans="1:41">
      <c r="A109" s="131">
        <f t="shared" si="11"/>
        <v>420049243</v>
      </c>
      <c r="B109" s="132" t="str">
        <f t="shared" si="11"/>
        <v>BENJAMIN BANNEKER</v>
      </c>
      <c r="C109" s="143">
        <f t="shared" si="10"/>
        <v>0</v>
      </c>
      <c r="D109" s="143">
        <f t="shared" si="10"/>
        <v>0</v>
      </c>
      <c r="E109" s="143">
        <f t="shared" si="10"/>
        <v>0</v>
      </c>
      <c r="F109" s="143">
        <f t="shared" si="9"/>
        <v>2</v>
      </c>
      <c r="G109" s="143">
        <f t="shared" si="9"/>
        <v>0</v>
      </c>
      <c r="H109" s="143">
        <f t="shared" si="9"/>
        <v>0</v>
      </c>
      <c r="I109" s="143">
        <f t="shared" si="12"/>
        <v>7.4999999999999997E-2</v>
      </c>
      <c r="J109" s="143"/>
      <c r="K109" s="143">
        <f t="shared" si="8"/>
        <v>0</v>
      </c>
      <c r="L109" s="143">
        <f t="shared" si="8"/>
        <v>0</v>
      </c>
      <c r="M109" s="143">
        <f t="shared" si="8"/>
        <v>0</v>
      </c>
      <c r="N109" s="143">
        <f t="shared" si="8"/>
        <v>0</v>
      </c>
      <c r="O109" s="143">
        <f t="shared" si="8"/>
        <v>1</v>
      </c>
      <c r="P109" s="143">
        <f t="shared" si="13"/>
        <v>0</v>
      </c>
      <c r="Q109" s="143">
        <f t="shared" si="14"/>
        <v>10</v>
      </c>
      <c r="R109" s="143">
        <f t="shared" si="15"/>
        <v>2</v>
      </c>
      <c r="S109" s="146"/>
      <c r="T109" s="259">
        <v>420049243</v>
      </c>
      <c r="U109" s="129" t="s">
        <v>691</v>
      </c>
      <c r="V109" s="259">
        <v>0</v>
      </c>
      <c r="W109" s="259">
        <v>0</v>
      </c>
      <c r="X109" s="259">
        <v>0</v>
      </c>
      <c r="Y109" s="259">
        <v>2</v>
      </c>
      <c r="Z109" s="259">
        <v>0</v>
      </c>
      <c r="AA109" s="259">
        <v>0</v>
      </c>
      <c r="AB109" s="259">
        <v>0</v>
      </c>
      <c r="AC109" s="259">
        <v>0</v>
      </c>
      <c r="AD109" s="259">
        <v>0</v>
      </c>
      <c r="AE109" s="259">
        <v>0</v>
      </c>
      <c r="AF109" s="259">
        <v>1</v>
      </c>
      <c r="AG109" s="259">
        <v>0</v>
      </c>
      <c r="AH109" s="259">
        <v>0</v>
      </c>
      <c r="AI109" s="259">
        <v>0</v>
      </c>
      <c r="AJ109" s="259">
        <v>0</v>
      </c>
      <c r="AK109" s="128"/>
      <c r="AL109" s="259">
        <v>420</v>
      </c>
      <c r="AM109" s="259">
        <v>49</v>
      </c>
      <c r="AN109" s="259">
        <v>243</v>
      </c>
      <c r="AO109" s="259">
        <v>10</v>
      </c>
    </row>
    <row r="110" spans="1:41">
      <c r="A110" s="131">
        <f t="shared" si="11"/>
        <v>420049244</v>
      </c>
      <c r="B110" s="132" t="str">
        <f t="shared" si="11"/>
        <v>BENJAMIN BANNEKER</v>
      </c>
      <c r="C110" s="143">
        <f t="shared" si="10"/>
        <v>0</v>
      </c>
      <c r="D110" s="143">
        <f t="shared" si="10"/>
        <v>0</v>
      </c>
      <c r="E110" s="143">
        <f t="shared" si="10"/>
        <v>2</v>
      </c>
      <c r="F110" s="143">
        <f t="shared" si="9"/>
        <v>3</v>
      </c>
      <c r="G110" s="143">
        <f t="shared" si="9"/>
        <v>0</v>
      </c>
      <c r="H110" s="143">
        <f t="shared" si="9"/>
        <v>0</v>
      </c>
      <c r="I110" s="143">
        <f t="shared" si="12"/>
        <v>0.1875</v>
      </c>
      <c r="J110" s="143"/>
      <c r="K110" s="143">
        <f t="shared" si="8"/>
        <v>0</v>
      </c>
      <c r="L110" s="143">
        <f t="shared" si="8"/>
        <v>0</v>
      </c>
      <c r="M110" s="143">
        <f t="shared" si="8"/>
        <v>0</v>
      </c>
      <c r="N110" s="143">
        <f t="shared" si="8"/>
        <v>0</v>
      </c>
      <c r="O110" s="143">
        <f t="shared" si="8"/>
        <v>0</v>
      </c>
      <c r="P110" s="143">
        <f t="shared" si="13"/>
        <v>0</v>
      </c>
      <c r="Q110" s="143">
        <f t="shared" si="14"/>
        <v>1</v>
      </c>
      <c r="R110" s="143">
        <f t="shared" si="15"/>
        <v>5</v>
      </c>
      <c r="S110" s="146"/>
      <c r="T110" s="259">
        <v>420049244</v>
      </c>
      <c r="U110" s="129" t="s">
        <v>691</v>
      </c>
      <c r="V110" s="259">
        <v>0</v>
      </c>
      <c r="W110" s="259">
        <v>0</v>
      </c>
      <c r="X110" s="259">
        <v>2</v>
      </c>
      <c r="Y110" s="259">
        <v>3</v>
      </c>
      <c r="Z110" s="259">
        <v>0</v>
      </c>
      <c r="AA110" s="259">
        <v>0</v>
      </c>
      <c r="AB110" s="259">
        <v>0</v>
      </c>
      <c r="AC110" s="259">
        <v>0</v>
      </c>
      <c r="AD110" s="259">
        <v>0</v>
      </c>
      <c r="AE110" s="259">
        <v>0</v>
      </c>
      <c r="AF110" s="259">
        <v>0</v>
      </c>
      <c r="AG110" s="259">
        <v>0</v>
      </c>
      <c r="AH110" s="259">
        <v>0</v>
      </c>
      <c r="AI110" s="259">
        <v>0</v>
      </c>
      <c r="AJ110" s="259">
        <v>0</v>
      </c>
      <c r="AK110" s="128"/>
      <c r="AL110" s="259">
        <v>420</v>
      </c>
      <c r="AM110" s="259">
        <v>49</v>
      </c>
      <c r="AN110" s="259">
        <v>244</v>
      </c>
      <c r="AO110" s="259">
        <v>1</v>
      </c>
    </row>
    <row r="111" spans="1:41">
      <c r="A111" s="131">
        <f t="shared" si="11"/>
        <v>420049248</v>
      </c>
      <c r="B111" s="132" t="str">
        <f t="shared" si="11"/>
        <v>BENJAMIN BANNEKER</v>
      </c>
      <c r="C111" s="143">
        <f t="shared" si="10"/>
        <v>0</v>
      </c>
      <c r="D111" s="143">
        <f t="shared" si="10"/>
        <v>0</v>
      </c>
      <c r="E111" s="143">
        <f t="shared" si="10"/>
        <v>1</v>
      </c>
      <c r="F111" s="143">
        <f t="shared" si="9"/>
        <v>2</v>
      </c>
      <c r="G111" s="143">
        <f t="shared" si="9"/>
        <v>1</v>
      </c>
      <c r="H111" s="143">
        <f t="shared" si="9"/>
        <v>0</v>
      </c>
      <c r="I111" s="143">
        <f t="shared" si="12"/>
        <v>0.15</v>
      </c>
      <c r="J111" s="143"/>
      <c r="K111" s="143">
        <f t="shared" si="8"/>
        <v>0</v>
      </c>
      <c r="L111" s="143">
        <f t="shared" si="8"/>
        <v>0</v>
      </c>
      <c r="M111" s="143">
        <f t="shared" si="8"/>
        <v>0</v>
      </c>
      <c r="N111" s="143">
        <f t="shared" si="8"/>
        <v>0</v>
      </c>
      <c r="O111" s="143">
        <f t="shared" si="8"/>
        <v>2</v>
      </c>
      <c r="P111" s="143">
        <f t="shared" si="13"/>
        <v>1</v>
      </c>
      <c r="Q111" s="143">
        <f t="shared" si="14"/>
        <v>10</v>
      </c>
      <c r="R111" s="143">
        <f t="shared" si="15"/>
        <v>4</v>
      </c>
      <c r="S111" s="146"/>
      <c r="T111" s="259">
        <v>420049248</v>
      </c>
      <c r="U111" s="129" t="s">
        <v>691</v>
      </c>
      <c r="V111" s="259">
        <v>0</v>
      </c>
      <c r="W111" s="259">
        <v>0</v>
      </c>
      <c r="X111" s="259">
        <v>1</v>
      </c>
      <c r="Y111" s="259">
        <v>2</v>
      </c>
      <c r="Z111" s="259">
        <v>1</v>
      </c>
      <c r="AA111" s="259">
        <v>0</v>
      </c>
      <c r="AB111" s="259">
        <v>0</v>
      </c>
      <c r="AC111" s="259">
        <v>0</v>
      </c>
      <c r="AD111" s="259">
        <v>0</v>
      </c>
      <c r="AE111" s="259">
        <v>0</v>
      </c>
      <c r="AF111" s="259">
        <v>2</v>
      </c>
      <c r="AG111" s="259">
        <v>0</v>
      </c>
      <c r="AH111" s="259">
        <v>0</v>
      </c>
      <c r="AI111" s="259">
        <v>1</v>
      </c>
      <c r="AJ111" s="259">
        <v>0</v>
      </c>
      <c r="AK111" s="128"/>
      <c r="AL111" s="259">
        <v>420</v>
      </c>
      <c r="AM111" s="259">
        <v>49</v>
      </c>
      <c r="AN111" s="259">
        <v>248</v>
      </c>
      <c r="AO111" s="259">
        <v>10</v>
      </c>
    </row>
    <row r="112" spans="1:41">
      <c r="A112" s="131">
        <f t="shared" si="11"/>
        <v>420049262</v>
      </c>
      <c r="B112" s="132" t="str">
        <f t="shared" si="11"/>
        <v>BENJAMIN BANNEKER</v>
      </c>
      <c r="C112" s="143">
        <f t="shared" si="10"/>
        <v>0</v>
      </c>
      <c r="D112" s="143">
        <f t="shared" si="10"/>
        <v>0</v>
      </c>
      <c r="E112" s="143">
        <f t="shared" si="10"/>
        <v>0</v>
      </c>
      <c r="F112" s="143">
        <f t="shared" si="9"/>
        <v>1</v>
      </c>
      <c r="G112" s="143">
        <f t="shared" si="9"/>
        <v>0</v>
      </c>
      <c r="H112" s="143">
        <f t="shared" si="9"/>
        <v>0</v>
      </c>
      <c r="I112" s="143">
        <f t="shared" si="12"/>
        <v>3.7499999999999999E-2</v>
      </c>
      <c r="J112" s="143"/>
      <c r="K112" s="143">
        <f t="shared" si="8"/>
        <v>0</v>
      </c>
      <c r="L112" s="143">
        <f t="shared" si="8"/>
        <v>0</v>
      </c>
      <c r="M112" s="143">
        <f t="shared" si="8"/>
        <v>0</v>
      </c>
      <c r="N112" s="143">
        <f t="shared" si="8"/>
        <v>0</v>
      </c>
      <c r="O112" s="143">
        <f t="shared" si="8"/>
        <v>1</v>
      </c>
      <c r="P112" s="143">
        <f t="shared" si="13"/>
        <v>0</v>
      </c>
      <c r="Q112" s="143">
        <f t="shared" si="14"/>
        <v>10</v>
      </c>
      <c r="R112" s="143">
        <f t="shared" si="15"/>
        <v>1</v>
      </c>
      <c r="S112" s="146"/>
      <c r="T112" s="259">
        <v>420049262</v>
      </c>
      <c r="U112" s="129" t="s">
        <v>691</v>
      </c>
      <c r="V112" s="259">
        <v>0</v>
      </c>
      <c r="W112" s="259">
        <v>0</v>
      </c>
      <c r="X112" s="259">
        <v>0</v>
      </c>
      <c r="Y112" s="259">
        <v>1</v>
      </c>
      <c r="Z112" s="259">
        <v>0</v>
      </c>
      <c r="AA112" s="259">
        <v>0</v>
      </c>
      <c r="AB112" s="259">
        <v>0</v>
      </c>
      <c r="AC112" s="259">
        <v>0</v>
      </c>
      <c r="AD112" s="259">
        <v>0</v>
      </c>
      <c r="AE112" s="259">
        <v>0</v>
      </c>
      <c r="AF112" s="259">
        <v>1</v>
      </c>
      <c r="AG112" s="259">
        <v>0</v>
      </c>
      <c r="AH112" s="259">
        <v>0</v>
      </c>
      <c r="AI112" s="259">
        <v>0</v>
      </c>
      <c r="AJ112" s="259">
        <v>0</v>
      </c>
      <c r="AK112" s="128"/>
      <c r="AL112" s="259">
        <v>420</v>
      </c>
      <c r="AM112" s="259">
        <v>49</v>
      </c>
      <c r="AN112" s="259">
        <v>262</v>
      </c>
      <c r="AO112" s="259">
        <v>10</v>
      </c>
    </row>
    <row r="113" spans="1:41">
      <c r="A113" s="131">
        <f t="shared" si="11"/>
        <v>420049274</v>
      </c>
      <c r="B113" s="132" t="str">
        <f t="shared" si="11"/>
        <v>BENJAMIN BANNEKER</v>
      </c>
      <c r="C113" s="143">
        <f t="shared" si="10"/>
        <v>0</v>
      </c>
      <c r="D113" s="143">
        <f t="shared" si="10"/>
        <v>0</v>
      </c>
      <c r="E113" s="143">
        <f t="shared" si="10"/>
        <v>0</v>
      </c>
      <c r="F113" s="143">
        <f t="shared" si="9"/>
        <v>1</v>
      </c>
      <c r="G113" s="143">
        <f t="shared" si="9"/>
        <v>2</v>
      </c>
      <c r="H113" s="143">
        <f t="shared" si="9"/>
        <v>0</v>
      </c>
      <c r="I113" s="143">
        <f t="shared" si="12"/>
        <v>0.15</v>
      </c>
      <c r="J113" s="143"/>
      <c r="K113" s="143">
        <f t="shared" ref="K113:O163" si="16">ROUND(AB113,0)</f>
        <v>0</v>
      </c>
      <c r="L113" s="143">
        <f t="shared" si="16"/>
        <v>0</v>
      </c>
      <c r="M113" s="143">
        <f t="shared" si="16"/>
        <v>1</v>
      </c>
      <c r="N113" s="143">
        <f t="shared" si="16"/>
        <v>0</v>
      </c>
      <c r="O113" s="143">
        <f t="shared" si="16"/>
        <v>2</v>
      </c>
      <c r="P113" s="143">
        <f t="shared" si="13"/>
        <v>0</v>
      </c>
      <c r="Q113" s="143">
        <f t="shared" si="14"/>
        <v>10</v>
      </c>
      <c r="R113" s="143">
        <f t="shared" si="15"/>
        <v>4</v>
      </c>
      <c r="S113" s="146"/>
      <c r="T113" s="259">
        <v>420049274</v>
      </c>
      <c r="U113" s="129" t="s">
        <v>691</v>
      </c>
      <c r="V113" s="259">
        <v>0</v>
      </c>
      <c r="W113" s="259">
        <v>0</v>
      </c>
      <c r="X113" s="259">
        <v>0</v>
      </c>
      <c r="Y113" s="259">
        <v>1</v>
      </c>
      <c r="Z113" s="259">
        <v>2</v>
      </c>
      <c r="AA113" s="259">
        <v>0</v>
      </c>
      <c r="AB113" s="259">
        <v>0</v>
      </c>
      <c r="AC113" s="259">
        <v>0</v>
      </c>
      <c r="AD113" s="259">
        <v>1</v>
      </c>
      <c r="AE113" s="259">
        <v>0</v>
      </c>
      <c r="AF113" s="259">
        <v>2</v>
      </c>
      <c r="AG113" s="259">
        <v>0</v>
      </c>
      <c r="AH113" s="259">
        <v>0</v>
      </c>
      <c r="AI113" s="259">
        <v>0</v>
      </c>
      <c r="AJ113" s="259">
        <v>0</v>
      </c>
      <c r="AK113" s="128"/>
      <c r="AL113" s="259">
        <v>420</v>
      </c>
      <c r="AM113" s="259">
        <v>49</v>
      </c>
      <c r="AN113" s="259">
        <v>274</v>
      </c>
      <c r="AO113" s="259">
        <v>10</v>
      </c>
    </row>
    <row r="114" spans="1:41">
      <c r="A114" s="131">
        <f t="shared" si="11"/>
        <v>420049308</v>
      </c>
      <c r="B114" s="132" t="str">
        <f t="shared" si="11"/>
        <v>BENJAMIN BANNEKER</v>
      </c>
      <c r="C114" s="143">
        <f t="shared" si="10"/>
        <v>0</v>
      </c>
      <c r="D114" s="143">
        <f t="shared" si="10"/>
        <v>0</v>
      </c>
      <c r="E114" s="143">
        <f t="shared" si="10"/>
        <v>0</v>
      </c>
      <c r="F114" s="143">
        <f t="shared" si="9"/>
        <v>4</v>
      </c>
      <c r="G114" s="143">
        <f t="shared" si="9"/>
        <v>0</v>
      </c>
      <c r="H114" s="143">
        <f t="shared" si="9"/>
        <v>0</v>
      </c>
      <c r="I114" s="143">
        <f t="shared" si="12"/>
        <v>0.15</v>
      </c>
      <c r="J114" s="143"/>
      <c r="K114" s="143">
        <f t="shared" si="16"/>
        <v>0</v>
      </c>
      <c r="L114" s="143">
        <f t="shared" si="16"/>
        <v>0</v>
      </c>
      <c r="M114" s="143">
        <f t="shared" si="16"/>
        <v>0</v>
      </c>
      <c r="N114" s="143">
        <f t="shared" si="16"/>
        <v>0</v>
      </c>
      <c r="O114" s="143">
        <f t="shared" si="16"/>
        <v>0</v>
      </c>
      <c r="P114" s="143">
        <f t="shared" si="13"/>
        <v>0</v>
      </c>
      <c r="Q114" s="143">
        <f t="shared" si="14"/>
        <v>1</v>
      </c>
      <c r="R114" s="143">
        <f t="shared" si="15"/>
        <v>4</v>
      </c>
      <c r="S114" s="146"/>
      <c r="T114" s="259">
        <v>420049308</v>
      </c>
      <c r="U114" s="129" t="s">
        <v>691</v>
      </c>
      <c r="V114" s="259">
        <v>0</v>
      </c>
      <c r="W114" s="259">
        <v>0</v>
      </c>
      <c r="X114" s="259">
        <v>0</v>
      </c>
      <c r="Y114" s="259">
        <v>4</v>
      </c>
      <c r="Z114" s="259">
        <v>0</v>
      </c>
      <c r="AA114" s="259">
        <v>0</v>
      </c>
      <c r="AB114" s="259">
        <v>0</v>
      </c>
      <c r="AC114" s="259">
        <v>0</v>
      </c>
      <c r="AD114" s="259">
        <v>0</v>
      </c>
      <c r="AE114" s="259">
        <v>0</v>
      </c>
      <c r="AF114" s="259">
        <v>0</v>
      </c>
      <c r="AG114" s="259">
        <v>0</v>
      </c>
      <c r="AH114" s="259">
        <v>0</v>
      </c>
      <c r="AI114" s="259">
        <v>0</v>
      </c>
      <c r="AJ114" s="259">
        <v>0</v>
      </c>
      <c r="AK114" s="128"/>
      <c r="AL114" s="259">
        <v>420</v>
      </c>
      <c r="AM114" s="259">
        <v>49</v>
      </c>
      <c r="AN114" s="259">
        <v>308</v>
      </c>
      <c r="AO114" s="259">
        <v>1</v>
      </c>
    </row>
    <row r="115" spans="1:41">
      <c r="A115" s="131">
        <f t="shared" si="11"/>
        <v>420049347</v>
      </c>
      <c r="B115" s="132" t="str">
        <f t="shared" si="11"/>
        <v>BENJAMIN BANNEKER</v>
      </c>
      <c r="C115" s="143">
        <f t="shared" si="10"/>
        <v>0</v>
      </c>
      <c r="D115" s="143">
        <f t="shared" si="10"/>
        <v>0</v>
      </c>
      <c r="E115" s="143">
        <f t="shared" si="10"/>
        <v>1</v>
      </c>
      <c r="F115" s="143">
        <f t="shared" si="9"/>
        <v>0</v>
      </c>
      <c r="G115" s="143">
        <f t="shared" si="9"/>
        <v>0</v>
      </c>
      <c r="H115" s="143">
        <f t="shared" si="9"/>
        <v>0</v>
      </c>
      <c r="I115" s="143">
        <f t="shared" si="12"/>
        <v>3.7499999999999999E-2</v>
      </c>
      <c r="J115" s="143"/>
      <c r="K115" s="143">
        <f t="shared" si="16"/>
        <v>0</v>
      </c>
      <c r="L115" s="143">
        <f t="shared" si="16"/>
        <v>0</v>
      </c>
      <c r="M115" s="143">
        <f t="shared" si="16"/>
        <v>0</v>
      </c>
      <c r="N115" s="143">
        <f t="shared" si="16"/>
        <v>0</v>
      </c>
      <c r="O115" s="143">
        <f t="shared" si="16"/>
        <v>0</v>
      </c>
      <c r="P115" s="143">
        <f t="shared" si="13"/>
        <v>0</v>
      </c>
      <c r="Q115" s="143">
        <f t="shared" si="14"/>
        <v>1</v>
      </c>
      <c r="R115" s="143">
        <f t="shared" si="15"/>
        <v>1</v>
      </c>
      <c r="S115" s="146"/>
      <c r="T115" s="259">
        <v>420049347</v>
      </c>
      <c r="U115" s="129" t="s">
        <v>691</v>
      </c>
      <c r="V115" s="259">
        <v>0</v>
      </c>
      <c r="W115" s="259">
        <v>0</v>
      </c>
      <c r="X115" s="259">
        <v>1</v>
      </c>
      <c r="Y115" s="259">
        <v>0</v>
      </c>
      <c r="Z115" s="259">
        <v>0</v>
      </c>
      <c r="AA115" s="259">
        <v>0</v>
      </c>
      <c r="AB115" s="259">
        <v>0</v>
      </c>
      <c r="AC115" s="259">
        <v>0</v>
      </c>
      <c r="AD115" s="259">
        <v>0</v>
      </c>
      <c r="AE115" s="259">
        <v>0</v>
      </c>
      <c r="AF115" s="259">
        <v>0</v>
      </c>
      <c r="AG115" s="259">
        <v>0</v>
      </c>
      <c r="AH115" s="259">
        <v>0</v>
      </c>
      <c r="AI115" s="259">
        <v>0</v>
      </c>
      <c r="AJ115" s="259">
        <v>0</v>
      </c>
      <c r="AK115" s="128"/>
      <c r="AL115" s="259">
        <v>420</v>
      </c>
      <c r="AM115" s="259">
        <v>49</v>
      </c>
      <c r="AN115" s="259">
        <v>347</v>
      </c>
      <c r="AO115" s="259">
        <v>1</v>
      </c>
    </row>
    <row r="116" spans="1:41">
      <c r="A116" s="131">
        <f t="shared" si="11"/>
        <v>420049616</v>
      </c>
      <c r="B116" s="132" t="str">
        <f t="shared" si="11"/>
        <v>BENJAMIN BANNEKER</v>
      </c>
      <c r="C116" s="143">
        <f t="shared" si="10"/>
        <v>0</v>
      </c>
      <c r="D116" s="143">
        <f t="shared" si="10"/>
        <v>0</v>
      </c>
      <c r="E116" s="143">
        <f t="shared" si="10"/>
        <v>0</v>
      </c>
      <c r="F116" s="143">
        <f t="shared" si="9"/>
        <v>2</v>
      </c>
      <c r="G116" s="143">
        <f t="shared" si="9"/>
        <v>0</v>
      </c>
      <c r="H116" s="143">
        <f t="shared" si="9"/>
        <v>0</v>
      </c>
      <c r="I116" s="143">
        <f t="shared" si="12"/>
        <v>7.4999999999999997E-2</v>
      </c>
      <c r="J116" s="143"/>
      <c r="K116" s="143">
        <f t="shared" si="16"/>
        <v>0</v>
      </c>
      <c r="L116" s="143">
        <f t="shared" si="16"/>
        <v>0</v>
      </c>
      <c r="M116" s="143">
        <f t="shared" si="16"/>
        <v>0</v>
      </c>
      <c r="N116" s="143">
        <f t="shared" si="16"/>
        <v>0</v>
      </c>
      <c r="O116" s="143">
        <f t="shared" si="16"/>
        <v>2</v>
      </c>
      <c r="P116" s="143">
        <f t="shared" si="13"/>
        <v>0</v>
      </c>
      <c r="Q116" s="143">
        <f t="shared" si="14"/>
        <v>10</v>
      </c>
      <c r="R116" s="143">
        <f t="shared" si="15"/>
        <v>2</v>
      </c>
      <c r="S116" s="146"/>
      <c r="T116" s="259">
        <v>420049616</v>
      </c>
      <c r="U116" s="129" t="s">
        <v>691</v>
      </c>
      <c r="V116" s="259">
        <v>0</v>
      </c>
      <c r="W116" s="259">
        <v>0</v>
      </c>
      <c r="X116" s="259">
        <v>0</v>
      </c>
      <c r="Y116" s="259">
        <v>2</v>
      </c>
      <c r="Z116" s="259">
        <v>0</v>
      </c>
      <c r="AA116" s="259">
        <v>0</v>
      </c>
      <c r="AB116" s="259">
        <v>0</v>
      </c>
      <c r="AC116" s="259">
        <v>0</v>
      </c>
      <c r="AD116" s="259">
        <v>0</v>
      </c>
      <c r="AE116" s="259">
        <v>0</v>
      </c>
      <c r="AF116" s="259">
        <v>2</v>
      </c>
      <c r="AG116" s="259">
        <v>0</v>
      </c>
      <c r="AH116" s="259">
        <v>0</v>
      </c>
      <c r="AI116" s="259">
        <v>0</v>
      </c>
      <c r="AJ116" s="259">
        <v>0</v>
      </c>
      <c r="AK116" s="128"/>
      <c r="AL116" s="259">
        <v>420</v>
      </c>
      <c r="AM116" s="259">
        <v>49</v>
      </c>
      <c r="AN116" s="259">
        <v>616</v>
      </c>
      <c r="AO116" s="259">
        <v>10</v>
      </c>
    </row>
    <row r="117" spans="1:41">
      <c r="A117" s="131">
        <f t="shared" si="11"/>
        <v>426149009</v>
      </c>
      <c r="B117" s="132" t="str">
        <f t="shared" si="11"/>
        <v>COMMUNITY DAY - GATEWAY</v>
      </c>
      <c r="C117" s="143">
        <f t="shared" si="10"/>
        <v>0</v>
      </c>
      <c r="D117" s="143">
        <f t="shared" si="10"/>
        <v>0</v>
      </c>
      <c r="E117" s="143">
        <f t="shared" si="10"/>
        <v>0</v>
      </c>
      <c r="F117" s="143">
        <f t="shared" si="9"/>
        <v>1</v>
      </c>
      <c r="G117" s="143">
        <f t="shared" si="9"/>
        <v>0</v>
      </c>
      <c r="H117" s="143">
        <f t="shared" si="9"/>
        <v>0</v>
      </c>
      <c r="I117" s="143">
        <f t="shared" si="12"/>
        <v>7.4999999999999997E-2</v>
      </c>
      <c r="J117" s="143"/>
      <c r="K117" s="143">
        <f t="shared" si="16"/>
        <v>0</v>
      </c>
      <c r="L117" s="143">
        <f t="shared" si="16"/>
        <v>0</v>
      </c>
      <c r="M117" s="143">
        <f t="shared" si="16"/>
        <v>1</v>
      </c>
      <c r="N117" s="143">
        <f t="shared" si="16"/>
        <v>0</v>
      </c>
      <c r="O117" s="143">
        <f t="shared" si="16"/>
        <v>1</v>
      </c>
      <c r="P117" s="143">
        <f t="shared" si="13"/>
        <v>0</v>
      </c>
      <c r="Q117" s="143">
        <f t="shared" si="14"/>
        <v>10</v>
      </c>
      <c r="R117" s="143">
        <f t="shared" si="15"/>
        <v>2</v>
      </c>
      <c r="S117" s="146"/>
      <c r="T117" s="259">
        <v>426149009</v>
      </c>
      <c r="U117" s="129" t="s">
        <v>718</v>
      </c>
      <c r="V117" s="259">
        <v>0</v>
      </c>
      <c r="W117" s="259">
        <v>0</v>
      </c>
      <c r="X117" s="259">
        <v>0</v>
      </c>
      <c r="Y117" s="259">
        <v>1</v>
      </c>
      <c r="Z117" s="259">
        <v>0</v>
      </c>
      <c r="AA117" s="259">
        <v>0</v>
      </c>
      <c r="AB117" s="259">
        <v>0</v>
      </c>
      <c r="AC117" s="259">
        <v>0</v>
      </c>
      <c r="AD117" s="259">
        <v>1</v>
      </c>
      <c r="AE117" s="259">
        <v>0</v>
      </c>
      <c r="AF117" s="259">
        <v>1</v>
      </c>
      <c r="AG117" s="259">
        <v>0</v>
      </c>
      <c r="AH117" s="259">
        <v>0</v>
      </c>
      <c r="AI117" s="259">
        <v>0</v>
      </c>
      <c r="AJ117" s="259">
        <v>0</v>
      </c>
      <c r="AK117" s="128"/>
      <c r="AL117" s="259">
        <v>426</v>
      </c>
      <c r="AM117" s="259">
        <v>149</v>
      </c>
      <c r="AN117" s="259">
        <v>9</v>
      </c>
      <c r="AO117" s="259">
        <v>10</v>
      </c>
    </row>
    <row r="118" spans="1:41">
      <c r="A118" s="131">
        <f t="shared" si="11"/>
        <v>426149056</v>
      </c>
      <c r="B118" s="132" t="str">
        <f t="shared" si="11"/>
        <v>COMMUNITY DAY - GATEWAY</v>
      </c>
      <c r="C118" s="143">
        <f t="shared" si="10"/>
        <v>0</v>
      </c>
      <c r="D118" s="143">
        <f t="shared" si="10"/>
        <v>0</v>
      </c>
      <c r="E118" s="143">
        <f t="shared" si="10"/>
        <v>0</v>
      </c>
      <c r="F118" s="143">
        <f t="shared" si="9"/>
        <v>0</v>
      </c>
      <c r="G118" s="143">
        <f t="shared" si="9"/>
        <v>0</v>
      </c>
      <c r="H118" s="143">
        <f t="shared" si="9"/>
        <v>0</v>
      </c>
      <c r="I118" s="143">
        <f t="shared" si="12"/>
        <v>0</v>
      </c>
      <c r="J118" s="143"/>
      <c r="K118" s="143">
        <f t="shared" si="16"/>
        <v>1</v>
      </c>
      <c r="L118" s="143">
        <f t="shared" si="16"/>
        <v>0</v>
      </c>
      <c r="M118" s="143">
        <f t="shared" si="16"/>
        <v>0</v>
      </c>
      <c r="N118" s="143">
        <f t="shared" si="16"/>
        <v>0</v>
      </c>
      <c r="O118" s="143">
        <f t="shared" si="16"/>
        <v>0</v>
      </c>
      <c r="P118" s="143">
        <f t="shared" si="13"/>
        <v>1</v>
      </c>
      <c r="Q118" s="143">
        <f t="shared" si="14"/>
        <v>10</v>
      </c>
      <c r="R118" s="143">
        <f t="shared" si="15"/>
        <v>1</v>
      </c>
      <c r="S118" s="146"/>
      <c r="T118" s="259">
        <v>426149056</v>
      </c>
      <c r="U118" s="129" t="s">
        <v>718</v>
      </c>
      <c r="V118" s="259">
        <v>0</v>
      </c>
      <c r="W118" s="259">
        <v>0</v>
      </c>
      <c r="X118" s="259">
        <v>0</v>
      </c>
      <c r="Y118" s="259">
        <v>0</v>
      </c>
      <c r="Z118" s="259">
        <v>0</v>
      </c>
      <c r="AA118" s="259">
        <v>0</v>
      </c>
      <c r="AB118" s="259">
        <v>1</v>
      </c>
      <c r="AC118" s="259">
        <v>0</v>
      </c>
      <c r="AD118" s="259">
        <v>0</v>
      </c>
      <c r="AE118" s="259">
        <v>0</v>
      </c>
      <c r="AF118" s="259">
        <v>0</v>
      </c>
      <c r="AG118" s="259">
        <v>1</v>
      </c>
      <c r="AH118" s="259">
        <v>0</v>
      </c>
      <c r="AI118" s="259">
        <v>0</v>
      </c>
      <c r="AJ118" s="259">
        <v>0</v>
      </c>
      <c r="AK118" s="128"/>
      <c r="AL118" s="259">
        <v>426</v>
      </c>
      <c r="AM118" s="259">
        <v>149</v>
      </c>
      <c r="AN118" s="259">
        <v>56</v>
      </c>
      <c r="AO118" s="259">
        <v>10</v>
      </c>
    </row>
    <row r="119" spans="1:41">
      <c r="A119" s="131">
        <f t="shared" si="11"/>
        <v>426149079</v>
      </c>
      <c r="B119" s="132" t="str">
        <f t="shared" si="11"/>
        <v>COMMUNITY DAY - GATEWAY</v>
      </c>
      <c r="C119" s="143">
        <f t="shared" si="10"/>
        <v>0</v>
      </c>
      <c r="D119" s="143">
        <f t="shared" si="10"/>
        <v>0</v>
      </c>
      <c r="E119" s="143">
        <f t="shared" si="10"/>
        <v>0</v>
      </c>
      <c r="F119" s="143">
        <f t="shared" si="9"/>
        <v>1</v>
      </c>
      <c r="G119" s="143">
        <f t="shared" si="9"/>
        <v>0</v>
      </c>
      <c r="H119" s="143">
        <f t="shared" si="9"/>
        <v>0</v>
      </c>
      <c r="I119" s="143">
        <f t="shared" si="12"/>
        <v>3.7499999999999999E-2</v>
      </c>
      <c r="J119" s="143"/>
      <c r="K119" s="143">
        <f t="shared" si="16"/>
        <v>0</v>
      </c>
      <c r="L119" s="143">
        <f t="shared" si="16"/>
        <v>0</v>
      </c>
      <c r="M119" s="143">
        <f t="shared" si="16"/>
        <v>0</v>
      </c>
      <c r="N119" s="143">
        <f t="shared" si="16"/>
        <v>0</v>
      </c>
      <c r="O119" s="143">
        <f t="shared" si="16"/>
        <v>0</v>
      </c>
      <c r="P119" s="143">
        <f t="shared" si="13"/>
        <v>0</v>
      </c>
      <c r="Q119" s="143">
        <f t="shared" si="14"/>
        <v>1</v>
      </c>
      <c r="R119" s="143">
        <f t="shared" si="15"/>
        <v>1</v>
      </c>
      <c r="S119" s="146"/>
      <c r="T119" s="259">
        <v>426149079</v>
      </c>
      <c r="U119" s="129" t="s">
        <v>718</v>
      </c>
      <c r="V119" s="259">
        <v>0</v>
      </c>
      <c r="W119" s="259">
        <v>0</v>
      </c>
      <c r="X119" s="259">
        <v>0</v>
      </c>
      <c r="Y119" s="259">
        <v>1</v>
      </c>
      <c r="Z119" s="259">
        <v>0</v>
      </c>
      <c r="AA119" s="259">
        <v>0</v>
      </c>
      <c r="AB119" s="259">
        <v>0</v>
      </c>
      <c r="AC119" s="259">
        <v>0</v>
      </c>
      <c r="AD119" s="259">
        <v>0</v>
      </c>
      <c r="AE119" s="259">
        <v>0</v>
      </c>
      <c r="AF119" s="259">
        <v>0</v>
      </c>
      <c r="AG119" s="259">
        <v>0</v>
      </c>
      <c r="AH119" s="259">
        <v>0</v>
      </c>
      <c r="AI119" s="259">
        <v>0</v>
      </c>
      <c r="AJ119" s="259">
        <v>0</v>
      </c>
      <c r="AK119" s="128"/>
      <c r="AL119" s="259">
        <v>426</v>
      </c>
      <c r="AM119" s="259">
        <v>149</v>
      </c>
      <c r="AN119" s="259">
        <v>79</v>
      </c>
      <c r="AO119" s="259">
        <v>1</v>
      </c>
    </row>
    <row r="120" spans="1:41">
      <c r="A120" s="131">
        <f t="shared" si="11"/>
        <v>426149149</v>
      </c>
      <c r="B120" s="132" t="str">
        <f t="shared" si="11"/>
        <v>COMMUNITY DAY - GATEWAY</v>
      </c>
      <c r="C120" s="143">
        <f t="shared" si="10"/>
        <v>18</v>
      </c>
      <c r="D120" s="143">
        <f t="shared" si="10"/>
        <v>0</v>
      </c>
      <c r="E120" s="143">
        <f t="shared" si="10"/>
        <v>22</v>
      </c>
      <c r="F120" s="143">
        <f t="shared" si="9"/>
        <v>39</v>
      </c>
      <c r="G120" s="143">
        <f t="shared" si="9"/>
        <v>0</v>
      </c>
      <c r="H120" s="143">
        <f t="shared" si="9"/>
        <v>0</v>
      </c>
      <c r="I120" s="143">
        <f t="shared" si="12"/>
        <v>7.05</v>
      </c>
      <c r="J120" s="143"/>
      <c r="K120" s="143">
        <f t="shared" si="16"/>
        <v>21</v>
      </c>
      <c r="L120" s="143">
        <f t="shared" si="16"/>
        <v>0</v>
      </c>
      <c r="M120" s="143">
        <f t="shared" si="16"/>
        <v>127</v>
      </c>
      <c r="N120" s="143">
        <f t="shared" si="16"/>
        <v>0</v>
      </c>
      <c r="O120" s="143">
        <f t="shared" si="16"/>
        <v>101</v>
      </c>
      <c r="P120" s="143">
        <f t="shared" si="13"/>
        <v>31</v>
      </c>
      <c r="Q120" s="143">
        <f t="shared" si="14"/>
        <v>10</v>
      </c>
      <c r="R120" s="143">
        <f t="shared" si="15"/>
        <v>208</v>
      </c>
      <c r="S120" s="146"/>
      <c r="T120" s="259">
        <v>426149149</v>
      </c>
      <c r="U120" s="129" t="s">
        <v>718</v>
      </c>
      <c r="V120" s="259">
        <v>18</v>
      </c>
      <c r="W120" s="259">
        <v>0</v>
      </c>
      <c r="X120" s="259">
        <v>22</v>
      </c>
      <c r="Y120" s="259">
        <v>39</v>
      </c>
      <c r="Z120" s="259">
        <v>0</v>
      </c>
      <c r="AA120" s="259">
        <v>0</v>
      </c>
      <c r="AB120" s="259">
        <v>21</v>
      </c>
      <c r="AC120" s="259">
        <v>0</v>
      </c>
      <c r="AD120" s="259">
        <v>127</v>
      </c>
      <c r="AE120" s="259">
        <v>0</v>
      </c>
      <c r="AF120" s="259">
        <v>101</v>
      </c>
      <c r="AG120" s="259">
        <v>19</v>
      </c>
      <c r="AH120" s="259">
        <v>0</v>
      </c>
      <c r="AI120" s="259">
        <v>21</v>
      </c>
      <c r="AJ120" s="259">
        <v>0</v>
      </c>
      <c r="AK120" s="128"/>
      <c r="AL120" s="259">
        <v>426</v>
      </c>
      <c r="AM120" s="259">
        <v>149</v>
      </c>
      <c r="AN120" s="259">
        <v>149</v>
      </c>
      <c r="AO120" s="259">
        <v>10</v>
      </c>
    </row>
    <row r="121" spans="1:41">
      <c r="A121" s="131">
        <f t="shared" si="11"/>
        <v>426149181</v>
      </c>
      <c r="B121" s="132" t="str">
        <f t="shared" si="11"/>
        <v>COMMUNITY DAY - GATEWAY</v>
      </c>
      <c r="C121" s="143">
        <f t="shared" si="10"/>
        <v>1</v>
      </c>
      <c r="D121" s="143">
        <f t="shared" si="10"/>
        <v>0</v>
      </c>
      <c r="E121" s="143">
        <f t="shared" si="10"/>
        <v>1</v>
      </c>
      <c r="F121" s="143">
        <f t="shared" si="9"/>
        <v>3</v>
      </c>
      <c r="G121" s="143">
        <f t="shared" si="9"/>
        <v>0</v>
      </c>
      <c r="H121" s="143">
        <f t="shared" si="9"/>
        <v>0</v>
      </c>
      <c r="I121" s="143">
        <f t="shared" si="12"/>
        <v>0.26250000000000001</v>
      </c>
      <c r="J121" s="143"/>
      <c r="K121" s="143">
        <f t="shared" si="16"/>
        <v>1</v>
      </c>
      <c r="L121" s="143">
        <f t="shared" si="16"/>
        <v>0</v>
      </c>
      <c r="M121" s="143">
        <f t="shared" si="16"/>
        <v>3</v>
      </c>
      <c r="N121" s="143">
        <f t="shared" si="16"/>
        <v>0</v>
      </c>
      <c r="O121" s="143">
        <f t="shared" si="16"/>
        <v>1</v>
      </c>
      <c r="P121" s="143">
        <f t="shared" si="13"/>
        <v>1</v>
      </c>
      <c r="Q121" s="143">
        <f t="shared" si="14"/>
        <v>5</v>
      </c>
      <c r="R121" s="143">
        <f t="shared" si="15"/>
        <v>9</v>
      </c>
      <c r="S121" s="146"/>
      <c r="T121" s="259">
        <v>426149181</v>
      </c>
      <c r="U121" s="129" t="s">
        <v>718</v>
      </c>
      <c r="V121" s="259">
        <v>1</v>
      </c>
      <c r="W121" s="259">
        <v>0</v>
      </c>
      <c r="X121" s="259">
        <v>1</v>
      </c>
      <c r="Y121" s="259">
        <v>3</v>
      </c>
      <c r="Z121" s="259">
        <v>0</v>
      </c>
      <c r="AA121" s="259">
        <v>0</v>
      </c>
      <c r="AB121" s="259">
        <v>1</v>
      </c>
      <c r="AC121" s="259">
        <v>0</v>
      </c>
      <c r="AD121" s="259">
        <v>3</v>
      </c>
      <c r="AE121" s="259">
        <v>0</v>
      </c>
      <c r="AF121" s="259">
        <v>1</v>
      </c>
      <c r="AG121" s="259">
        <v>0</v>
      </c>
      <c r="AH121" s="259">
        <v>0</v>
      </c>
      <c r="AI121" s="259">
        <v>1</v>
      </c>
      <c r="AJ121" s="259">
        <v>0</v>
      </c>
      <c r="AK121" s="128"/>
      <c r="AL121" s="259">
        <v>426</v>
      </c>
      <c r="AM121" s="259">
        <v>149</v>
      </c>
      <c r="AN121" s="259">
        <v>181</v>
      </c>
      <c r="AO121" s="259">
        <v>5</v>
      </c>
    </row>
    <row r="122" spans="1:41">
      <c r="A122" s="131">
        <f t="shared" si="11"/>
        <v>428035035</v>
      </c>
      <c r="B122" s="132" t="str">
        <f t="shared" si="11"/>
        <v>BROOKE ROSLINDALE</v>
      </c>
      <c r="C122" s="143">
        <f t="shared" si="10"/>
        <v>0</v>
      </c>
      <c r="D122" s="143">
        <f t="shared" si="10"/>
        <v>0</v>
      </c>
      <c r="E122" s="143">
        <f t="shared" si="10"/>
        <v>137</v>
      </c>
      <c r="F122" s="143">
        <f t="shared" si="9"/>
        <v>772</v>
      </c>
      <c r="G122" s="143">
        <f t="shared" si="9"/>
        <v>323</v>
      </c>
      <c r="H122" s="143">
        <f t="shared" si="9"/>
        <v>0</v>
      </c>
      <c r="I122" s="143">
        <f t="shared" si="12"/>
        <v>48.45</v>
      </c>
      <c r="J122" s="143"/>
      <c r="K122" s="143">
        <f t="shared" si="16"/>
        <v>0</v>
      </c>
      <c r="L122" s="143">
        <f t="shared" si="16"/>
        <v>0</v>
      </c>
      <c r="M122" s="143">
        <f t="shared" si="16"/>
        <v>60</v>
      </c>
      <c r="N122" s="143">
        <f t="shared" si="16"/>
        <v>0</v>
      </c>
      <c r="O122" s="143">
        <f t="shared" si="16"/>
        <v>610</v>
      </c>
      <c r="P122" s="143">
        <f t="shared" si="13"/>
        <v>93</v>
      </c>
      <c r="Q122" s="143">
        <f t="shared" si="14"/>
        <v>10</v>
      </c>
      <c r="R122" s="143">
        <f t="shared" si="15"/>
        <v>1292</v>
      </c>
      <c r="S122" s="146"/>
      <c r="T122" s="259">
        <v>428035035</v>
      </c>
      <c r="U122" s="129" t="s">
        <v>719</v>
      </c>
      <c r="V122" s="259">
        <v>0</v>
      </c>
      <c r="W122" s="259">
        <v>0</v>
      </c>
      <c r="X122" s="259">
        <v>137</v>
      </c>
      <c r="Y122" s="259">
        <v>772</v>
      </c>
      <c r="Z122" s="259">
        <v>323</v>
      </c>
      <c r="AA122" s="259">
        <v>0</v>
      </c>
      <c r="AB122" s="259">
        <v>0</v>
      </c>
      <c r="AC122" s="259">
        <v>0</v>
      </c>
      <c r="AD122" s="259">
        <v>60</v>
      </c>
      <c r="AE122" s="259">
        <v>0</v>
      </c>
      <c r="AF122" s="259">
        <v>610</v>
      </c>
      <c r="AG122" s="259">
        <v>0</v>
      </c>
      <c r="AH122" s="259">
        <v>0</v>
      </c>
      <c r="AI122" s="259">
        <v>93</v>
      </c>
      <c r="AJ122" s="259">
        <v>0</v>
      </c>
      <c r="AK122" s="128"/>
      <c r="AL122" s="259">
        <v>428</v>
      </c>
      <c r="AM122" s="259">
        <v>35</v>
      </c>
      <c r="AN122" s="259">
        <v>35</v>
      </c>
      <c r="AO122" s="259">
        <v>10</v>
      </c>
    </row>
    <row r="123" spans="1:41">
      <c r="A123" s="131">
        <f t="shared" si="11"/>
        <v>428035040</v>
      </c>
      <c r="B123" s="132" t="str">
        <f t="shared" si="11"/>
        <v>BROOKE ROSLINDALE</v>
      </c>
      <c r="C123" s="143">
        <f t="shared" si="10"/>
        <v>0</v>
      </c>
      <c r="D123" s="143">
        <f t="shared" si="10"/>
        <v>0</v>
      </c>
      <c r="E123" s="143">
        <f t="shared" si="10"/>
        <v>0</v>
      </c>
      <c r="F123" s="143">
        <f t="shared" si="9"/>
        <v>1</v>
      </c>
      <c r="G123" s="143">
        <f t="shared" si="9"/>
        <v>0</v>
      </c>
      <c r="H123" s="143">
        <f t="shared" si="9"/>
        <v>0</v>
      </c>
      <c r="I123" s="143">
        <f t="shared" si="12"/>
        <v>3.7499999999999999E-2</v>
      </c>
      <c r="J123" s="143"/>
      <c r="K123" s="143">
        <f t="shared" si="16"/>
        <v>0</v>
      </c>
      <c r="L123" s="143">
        <f t="shared" si="16"/>
        <v>0</v>
      </c>
      <c r="M123" s="143">
        <f t="shared" si="16"/>
        <v>0</v>
      </c>
      <c r="N123" s="143">
        <f t="shared" si="16"/>
        <v>0</v>
      </c>
      <c r="O123" s="143">
        <f t="shared" si="16"/>
        <v>1</v>
      </c>
      <c r="P123" s="143">
        <f t="shared" si="13"/>
        <v>0</v>
      </c>
      <c r="Q123" s="143">
        <f t="shared" si="14"/>
        <v>10</v>
      </c>
      <c r="R123" s="143">
        <f t="shared" si="15"/>
        <v>1</v>
      </c>
      <c r="S123" s="146"/>
      <c r="T123" s="259">
        <v>428035040</v>
      </c>
      <c r="U123" s="129" t="s">
        <v>719</v>
      </c>
      <c r="V123" s="259">
        <v>0</v>
      </c>
      <c r="W123" s="259">
        <v>0</v>
      </c>
      <c r="X123" s="259">
        <v>0</v>
      </c>
      <c r="Y123" s="259">
        <v>1</v>
      </c>
      <c r="Z123" s="259">
        <v>0</v>
      </c>
      <c r="AA123" s="259">
        <v>0</v>
      </c>
      <c r="AB123" s="259">
        <v>0</v>
      </c>
      <c r="AC123" s="259">
        <v>0</v>
      </c>
      <c r="AD123" s="259">
        <v>0</v>
      </c>
      <c r="AE123" s="259">
        <v>0</v>
      </c>
      <c r="AF123" s="259">
        <v>1</v>
      </c>
      <c r="AG123" s="259">
        <v>0</v>
      </c>
      <c r="AH123" s="259">
        <v>0</v>
      </c>
      <c r="AI123" s="259">
        <v>0</v>
      </c>
      <c r="AJ123" s="259">
        <v>0</v>
      </c>
      <c r="AK123" s="128"/>
      <c r="AL123" s="259">
        <v>428</v>
      </c>
      <c r="AM123" s="259">
        <v>35</v>
      </c>
      <c r="AN123" s="259">
        <v>40</v>
      </c>
      <c r="AO123" s="259">
        <v>10</v>
      </c>
    </row>
    <row r="124" spans="1:41">
      <c r="A124" s="131">
        <f t="shared" si="11"/>
        <v>428035044</v>
      </c>
      <c r="B124" s="132" t="str">
        <f t="shared" si="11"/>
        <v>BROOKE ROSLINDALE</v>
      </c>
      <c r="C124" s="143">
        <f t="shared" si="10"/>
        <v>0</v>
      </c>
      <c r="D124" s="143">
        <f t="shared" si="10"/>
        <v>0</v>
      </c>
      <c r="E124" s="143">
        <f t="shared" si="10"/>
        <v>0</v>
      </c>
      <c r="F124" s="143">
        <f t="shared" si="9"/>
        <v>6</v>
      </c>
      <c r="G124" s="143">
        <f t="shared" si="9"/>
        <v>0</v>
      </c>
      <c r="H124" s="143">
        <f t="shared" si="9"/>
        <v>0</v>
      </c>
      <c r="I124" s="143">
        <f t="shared" si="12"/>
        <v>0.22500000000000001</v>
      </c>
      <c r="J124" s="143"/>
      <c r="K124" s="143">
        <f t="shared" si="16"/>
        <v>0</v>
      </c>
      <c r="L124" s="143">
        <f t="shared" si="16"/>
        <v>0</v>
      </c>
      <c r="M124" s="143">
        <f t="shared" si="16"/>
        <v>0</v>
      </c>
      <c r="N124" s="143">
        <f t="shared" si="16"/>
        <v>0</v>
      </c>
      <c r="O124" s="143">
        <f t="shared" si="16"/>
        <v>2</v>
      </c>
      <c r="P124" s="143">
        <f t="shared" si="13"/>
        <v>0</v>
      </c>
      <c r="Q124" s="143">
        <f t="shared" si="14"/>
        <v>8</v>
      </c>
      <c r="R124" s="143">
        <f t="shared" si="15"/>
        <v>6</v>
      </c>
      <c r="S124" s="146"/>
      <c r="T124" s="259">
        <v>428035044</v>
      </c>
      <c r="U124" s="129" t="s">
        <v>719</v>
      </c>
      <c r="V124" s="259">
        <v>0</v>
      </c>
      <c r="W124" s="259">
        <v>0</v>
      </c>
      <c r="X124" s="259">
        <v>0</v>
      </c>
      <c r="Y124" s="259">
        <v>6</v>
      </c>
      <c r="Z124" s="259">
        <v>0</v>
      </c>
      <c r="AA124" s="259">
        <v>0</v>
      </c>
      <c r="AB124" s="259">
        <v>0</v>
      </c>
      <c r="AC124" s="259">
        <v>0</v>
      </c>
      <c r="AD124" s="259">
        <v>0</v>
      </c>
      <c r="AE124" s="259">
        <v>0</v>
      </c>
      <c r="AF124" s="259">
        <v>2</v>
      </c>
      <c r="AG124" s="259">
        <v>0</v>
      </c>
      <c r="AH124" s="259">
        <v>0</v>
      </c>
      <c r="AI124" s="259">
        <v>0</v>
      </c>
      <c r="AJ124" s="259">
        <v>0</v>
      </c>
      <c r="AK124" s="128"/>
      <c r="AL124" s="259">
        <v>428</v>
      </c>
      <c r="AM124" s="259">
        <v>35</v>
      </c>
      <c r="AN124" s="259">
        <v>44</v>
      </c>
      <c r="AO124" s="259">
        <v>8</v>
      </c>
    </row>
    <row r="125" spans="1:41">
      <c r="A125" s="131">
        <f t="shared" si="11"/>
        <v>428035050</v>
      </c>
      <c r="B125" s="132" t="str">
        <f t="shared" si="11"/>
        <v>BROOKE ROSLINDALE</v>
      </c>
      <c r="C125" s="143">
        <f t="shared" si="10"/>
        <v>0</v>
      </c>
      <c r="D125" s="143">
        <f t="shared" si="10"/>
        <v>0</v>
      </c>
      <c r="E125" s="143">
        <f t="shared" si="10"/>
        <v>0</v>
      </c>
      <c r="F125" s="143">
        <f t="shared" si="9"/>
        <v>1</v>
      </c>
      <c r="G125" s="143">
        <f t="shared" si="9"/>
        <v>0</v>
      </c>
      <c r="H125" s="143">
        <f t="shared" si="9"/>
        <v>0</v>
      </c>
      <c r="I125" s="143">
        <f t="shared" si="12"/>
        <v>3.7499999999999999E-2</v>
      </c>
      <c r="J125" s="143"/>
      <c r="K125" s="143">
        <f t="shared" si="16"/>
        <v>0</v>
      </c>
      <c r="L125" s="143">
        <f t="shared" si="16"/>
        <v>0</v>
      </c>
      <c r="M125" s="143">
        <f t="shared" si="16"/>
        <v>0</v>
      </c>
      <c r="N125" s="143">
        <f t="shared" si="16"/>
        <v>0</v>
      </c>
      <c r="O125" s="143">
        <f t="shared" si="16"/>
        <v>1</v>
      </c>
      <c r="P125" s="143">
        <f t="shared" si="13"/>
        <v>0</v>
      </c>
      <c r="Q125" s="143">
        <f t="shared" si="14"/>
        <v>10</v>
      </c>
      <c r="R125" s="143">
        <f t="shared" si="15"/>
        <v>1</v>
      </c>
      <c r="S125" s="146"/>
      <c r="T125" s="259">
        <v>428035050</v>
      </c>
      <c r="U125" s="129" t="s">
        <v>719</v>
      </c>
      <c r="V125" s="259">
        <v>0</v>
      </c>
      <c r="W125" s="259">
        <v>0</v>
      </c>
      <c r="X125" s="259">
        <v>0</v>
      </c>
      <c r="Y125" s="259">
        <v>1</v>
      </c>
      <c r="Z125" s="259">
        <v>0</v>
      </c>
      <c r="AA125" s="259">
        <v>0</v>
      </c>
      <c r="AB125" s="259">
        <v>0</v>
      </c>
      <c r="AC125" s="259">
        <v>0</v>
      </c>
      <c r="AD125" s="259">
        <v>0</v>
      </c>
      <c r="AE125" s="259">
        <v>0</v>
      </c>
      <c r="AF125" s="259">
        <v>1</v>
      </c>
      <c r="AG125" s="259">
        <v>0</v>
      </c>
      <c r="AH125" s="259">
        <v>0</v>
      </c>
      <c r="AI125" s="259">
        <v>0</v>
      </c>
      <c r="AJ125" s="259">
        <v>0</v>
      </c>
      <c r="AK125" s="128"/>
      <c r="AL125" s="259">
        <v>428</v>
      </c>
      <c r="AM125" s="259">
        <v>35</v>
      </c>
      <c r="AN125" s="259">
        <v>50</v>
      </c>
      <c r="AO125" s="259">
        <v>10</v>
      </c>
    </row>
    <row r="126" spans="1:41">
      <c r="A126" s="131">
        <f t="shared" si="11"/>
        <v>428035057</v>
      </c>
      <c r="B126" s="132" t="str">
        <f t="shared" si="11"/>
        <v>BROOKE ROSLINDALE</v>
      </c>
      <c r="C126" s="143">
        <f t="shared" si="10"/>
        <v>0</v>
      </c>
      <c r="D126" s="143">
        <f t="shared" si="10"/>
        <v>0</v>
      </c>
      <c r="E126" s="143">
        <f t="shared" si="10"/>
        <v>9</v>
      </c>
      <c r="F126" s="143">
        <f t="shared" si="9"/>
        <v>75</v>
      </c>
      <c r="G126" s="143">
        <f t="shared" si="9"/>
        <v>34</v>
      </c>
      <c r="H126" s="143">
        <f t="shared" si="9"/>
        <v>0</v>
      </c>
      <c r="I126" s="143">
        <f t="shared" si="12"/>
        <v>5.3624999999999998</v>
      </c>
      <c r="J126" s="143"/>
      <c r="K126" s="143">
        <f t="shared" si="16"/>
        <v>0</v>
      </c>
      <c r="L126" s="143">
        <f t="shared" si="16"/>
        <v>0</v>
      </c>
      <c r="M126" s="143">
        <f t="shared" si="16"/>
        <v>25</v>
      </c>
      <c r="N126" s="143">
        <f t="shared" si="16"/>
        <v>0</v>
      </c>
      <c r="O126" s="143">
        <f t="shared" si="16"/>
        <v>68</v>
      </c>
      <c r="P126" s="143">
        <f t="shared" si="13"/>
        <v>10</v>
      </c>
      <c r="Q126" s="143">
        <f t="shared" si="14"/>
        <v>10</v>
      </c>
      <c r="R126" s="143">
        <f t="shared" si="15"/>
        <v>143</v>
      </c>
      <c r="S126" s="146"/>
      <c r="T126" s="259">
        <v>428035057</v>
      </c>
      <c r="U126" s="129" t="s">
        <v>719</v>
      </c>
      <c r="V126" s="259">
        <v>0</v>
      </c>
      <c r="W126" s="259">
        <v>0</v>
      </c>
      <c r="X126" s="259">
        <v>9</v>
      </c>
      <c r="Y126" s="259">
        <v>75</v>
      </c>
      <c r="Z126" s="259">
        <v>34</v>
      </c>
      <c r="AA126" s="259">
        <v>0</v>
      </c>
      <c r="AB126" s="259">
        <v>0</v>
      </c>
      <c r="AC126" s="259">
        <v>0</v>
      </c>
      <c r="AD126" s="259">
        <v>25</v>
      </c>
      <c r="AE126" s="259">
        <v>0</v>
      </c>
      <c r="AF126" s="259">
        <v>68</v>
      </c>
      <c r="AG126" s="259">
        <v>0</v>
      </c>
      <c r="AH126" s="259">
        <v>0</v>
      </c>
      <c r="AI126" s="259">
        <v>10</v>
      </c>
      <c r="AJ126" s="259">
        <v>0</v>
      </c>
      <c r="AK126" s="128"/>
      <c r="AL126" s="259">
        <v>428</v>
      </c>
      <c r="AM126" s="259">
        <v>35</v>
      </c>
      <c r="AN126" s="259">
        <v>57</v>
      </c>
      <c r="AO126" s="259">
        <v>10</v>
      </c>
    </row>
    <row r="127" spans="1:41">
      <c r="A127" s="131">
        <f t="shared" si="11"/>
        <v>428035073</v>
      </c>
      <c r="B127" s="132" t="str">
        <f t="shared" si="11"/>
        <v>BROOKE ROSLINDALE</v>
      </c>
      <c r="C127" s="143">
        <f t="shared" si="10"/>
        <v>0</v>
      </c>
      <c r="D127" s="143">
        <f t="shared" si="10"/>
        <v>0</v>
      </c>
      <c r="E127" s="143">
        <f t="shared" si="10"/>
        <v>0</v>
      </c>
      <c r="F127" s="143">
        <f t="shared" si="9"/>
        <v>3</v>
      </c>
      <c r="G127" s="143">
        <f t="shared" si="9"/>
        <v>1</v>
      </c>
      <c r="H127" s="143">
        <f t="shared" si="9"/>
        <v>0</v>
      </c>
      <c r="I127" s="143">
        <f t="shared" si="12"/>
        <v>0.15</v>
      </c>
      <c r="J127" s="143"/>
      <c r="K127" s="143">
        <f t="shared" si="16"/>
        <v>0</v>
      </c>
      <c r="L127" s="143">
        <f t="shared" si="16"/>
        <v>0</v>
      </c>
      <c r="M127" s="143">
        <f t="shared" si="16"/>
        <v>0</v>
      </c>
      <c r="N127" s="143">
        <f t="shared" si="16"/>
        <v>0</v>
      </c>
      <c r="O127" s="143">
        <f t="shared" si="16"/>
        <v>0</v>
      </c>
      <c r="P127" s="143">
        <f t="shared" si="13"/>
        <v>0</v>
      </c>
      <c r="Q127" s="143">
        <f t="shared" si="14"/>
        <v>1</v>
      </c>
      <c r="R127" s="143">
        <f t="shared" si="15"/>
        <v>4</v>
      </c>
      <c r="S127" s="146"/>
      <c r="T127" s="259">
        <v>428035073</v>
      </c>
      <c r="U127" s="129" t="s">
        <v>719</v>
      </c>
      <c r="V127" s="259">
        <v>0</v>
      </c>
      <c r="W127" s="259">
        <v>0</v>
      </c>
      <c r="X127" s="259">
        <v>0</v>
      </c>
      <c r="Y127" s="259">
        <v>3</v>
      </c>
      <c r="Z127" s="259">
        <v>1</v>
      </c>
      <c r="AA127" s="259">
        <v>0</v>
      </c>
      <c r="AB127" s="259">
        <v>0</v>
      </c>
      <c r="AC127" s="259">
        <v>0</v>
      </c>
      <c r="AD127" s="259">
        <v>0</v>
      </c>
      <c r="AE127" s="259">
        <v>0</v>
      </c>
      <c r="AF127" s="259">
        <v>0</v>
      </c>
      <c r="AG127" s="259">
        <v>0</v>
      </c>
      <c r="AH127" s="259">
        <v>0</v>
      </c>
      <c r="AI127" s="259">
        <v>0</v>
      </c>
      <c r="AJ127" s="259">
        <v>0</v>
      </c>
      <c r="AK127" s="128"/>
      <c r="AL127" s="259">
        <v>428</v>
      </c>
      <c r="AM127" s="259">
        <v>35</v>
      </c>
      <c r="AN127" s="259">
        <v>73</v>
      </c>
      <c r="AO127" s="259">
        <v>1</v>
      </c>
    </row>
    <row r="128" spans="1:41">
      <c r="A128" s="131">
        <f t="shared" si="11"/>
        <v>428035093</v>
      </c>
      <c r="B128" s="132" t="str">
        <f t="shared" si="11"/>
        <v>BROOKE ROSLINDALE</v>
      </c>
      <c r="C128" s="143">
        <f t="shared" si="10"/>
        <v>0</v>
      </c>
      <c r="D128" s="143">
        <f t="shared" si="10"/>
        <v>0</v>
      </c>
      <c r="E128" s="143">
        <f t="shared" si="10"/>
        <v>1</v>
      </c>
      <c r="F128" s="143">
        <f t="shared" si="9"/>
        <v>2</v>
      </c>
      <c r="G128" s="143">
        <f t="shared" si="9"/>
        <v>1</v>
      </c>
      <c r="H128" s="143">
        <f t="shared" si="9"/>
        <v>0</v>
      </c>
      <c r="I128" s="143">
        <f t="shared" si="12"/>
        <v>0.15</v>
      </c>
      <c r="J128" s="143"/>
      <c r="K128" s="143">
        <f t="shared" si="16"/>
        <v>0</v>
      </c>
      <c r="L128" s="143">
        <f t="shared" si="16"/>
        <v>0</v>
      </c>
      <c r="M128" s="143">
        <f t="shared" si="16"/>
        <v>0</v>
      </c>
      <c r="N128" s="143">
        <f t="shared" si="16"/>
        <v>0</v>
      </c>
      <c r="O128" s="143">
        <f t="shared" si="16"/>
        <v>3</v>
      </c>
      <c r="P128" s="143">
        <f t="shared" si="13"/>
        <v>1</v>
      </c>
      <c r="Q128" s="143">
        <f t="shared" si="14"/>
        <v>10</v>
      </c>
      <c r="R128" s="143">
        <f t="shared" si="15"/>
        <v>4</v>
      </c>
      <c r="S128" s="146"/>
      <c r="T128" s="259">
        <v>428035093</v>
      </c>
      <c r="U128" s="129" t="s">
        <v>719</v>
      </c>
      <c r="V128" s="259">
        <v>0</v>
      </c>
      <c r="W128" s="259">
        <v>0</v>
      </c>
      <c r="X128" s="259">
        <v>1</v>
      </c>
      <c r="Y128" s="259">
        <v>2</v>
      </c>
      <c r="Z128" s="259">
        <v>1</v>
      </c>
      <c r="AA128" s="259">
        <v>0</v>
      </c>
      <c r="AB128" s="259">
        <v>0</v>
      </c>
      <c r="AC128" s="259">
        <v>0</v>
      </c>
      <c r="AD128" s="259">
        <v>0</v>
      </c>
      <c r="AE128" s="259">
        <v>0</v>
      </c>
      <c r="AF128" s="259">
        <v>3</v>
      </c>
      <c r="AG128" s="259">
        <v>0</v>
      </c>
      <c r="AH128" s="259">
        <v>0</v>
      </c>
      <c r="AI128" s="259">
        <v>1</v>
      </c>
      <c r="AJ128" s="259">
        <v>0</v>
      </c>
      <c r="AK128" s="128"/>
      <c r="AL128" s="259">
        <v>428</v>
      </c>
      <c r="AM128" s="259">
        <v>35</v>
      </c>
      <c r="AN128" s="259">
        <v>93</v>
      </c>
      <c r="AO128" s="259">
        <v>10</v>
      </c>
    </row>
    <row r="129" spans="1:41">
      <c r="A129" s="131">
        <f t="shared" si="11"/>
        <v>428035163</v>
      </c>
      <c r="B129" s="132" t="str">
        <f t="shared" si="11"/>
        <v>BROOKE ROSLINDALE</v>
      </c>
      <c r="C129" s="143">
        <f t="shared" si="10"/>
        <v>0</v>
      </c>
      <c r="D129" s="143">
        <f t="shared" si="10"/>
        <v>0</v>
      </c>
      <c r="E129" s="143">
        <f t="shared" si="10"/>
        <v>0</v>
      </c>
      <c r="F129" s="143">
        <f t="shared" si="9"/>
        <v>2</v>
      </c>
      <c r="G129" s="143">
        <f t="shared" si="9"/>
        <v>1</v>
      </c>
      <c r="H129" s="143">
        <f t="shared" si="9"/>
        <v>0</v>
      </c>
      <c r="I129" s="143">
        <f t="shared" si="12"/>
        <v>0.15</v>
      </c>
      <c r="J129" s="143"/>
      <c r="K129" s="143">
        <f t="shared" si="16"/>
        <v>0</v>
      </c>
      <c r="L129" s="143">
        <f t="shared" si="16"/>
        <v>0</v>
      </c>
      <c r="M129" s="143">
        <f t="shared" si="16"/>
        <v>1</v>
      </c>
      <c r="N129" s="143">
        <f t="shared" si="16"/>
        <v>0</v>
      </c>
      <c r="O129" s="143">
        <f t="shared" si="16"/>
        <v>1</v>
      </c>
      <c r="P129" s="143">
        <f t="shared" si="13"/>
        <v>0</v>
      </c>
      <c r="Q129" s="143">
        <f t="shared" si="14"/>
        <v>6</v>
      </c>
      <c r="R129" s="143">
        <f t="shared" si="15"/>
        <v>4</v>
      </c>
      <c r="S129" s="146"/>
      <c r="T129" s="259">
        <v>428035163</v>
      </c>
      <c r="U129" s="129" t="s">
        <v>719</v>
      </c>
      <c r="V129" s="259">
        <v>0</v>
      </c>
      <c r="W129" s="259">
        <v>0</v>
      </c>
      <c r="X129" s="259">
        <v>0</v>
      </c>
      <c r="Y129" s="259">
        <v>2</v>
      </c>
      <c r="Z129" s="259">
        <v>1</v>
      </c>
      <c r="AA129" s="259">
        <v>0</v>
      </c>
      <c r="AB129" s="259">
        <v>0</v>
      </c>
      <c r="AC129" s="259">
        <v>0</v>
      </c>
      <c r="AD129" s="259">
        <v>1</v>
      </c>
      <c r="AE129" s="259">
        <v>0</v>
      </c>
      <c r="AF129" s="259">
        <v>1</v>
      </c>
      <c r="AG129" s="259">
        <v>0</v>
      </c>
      <c r="AH129" s="259">
        <v>0</v>
      </c>
      <c r="AI129" s="259">
        <v>0</v>
      </c>
      <c r="AJ129" s="259">
        <v>0</v>
      </c>
      <c r="AK129" s="128"/>
      <c r="AL129" s="259">
        <v>428</v>
      </c>
      <c r="AM129" s="259">
        <v>35</v>
      </c>
      <c r="AN129" s="259">
        <v>163</v>
      </c>
      <c r="AO129" s="259">
        <v>6</v>
      </c>
    </row>
    <row r="130" spans="1:41">
      <c r="A130" s="131">
        <f t="shared" si="11"/>
        <v>428035189</v>
      </c>
      <c r="B130" s="132" t="str">
        <f t="shared" si="11"/>
        <v>BROOKE ROSLINDALE</v>
      </c>
      <c r="C130" s="143">
        <f t="shared" si="10"/>
        <v>0</v>
      </c>
      <c r="D130" s="143">
        <f t="shared" si="10"/>
        <v>0</v>
      </c>
      <c r="E130" s="143">
        <f t="shared" si="10"/>
        <v>0</v>
      </c>
      <c r="F130" s="143">
        <f t="shared" si="9"/>
        <v>1</v>
      </c>
      <c r="G130" s="143">
        <f t="shared" si="9"/>
        <v>1</v>
      </c>
      <c r="H130" s="143">
        <f t="shared" si="9"/>
        <v>0</v>
      </c>
      <c r="I130" s="143">
        <f t="shared" si="12"/>
        <v>7.4999999999999997E-2</v>
      </c>
      <c r="J130" s="143"/>
      <c r="K130" s="143">
        <f t="shared" si="16"/>
        <v>0</v>
      </c>
      <c r="L130" s="143">
        <f t="shared" si="16"/>
        <v>0</v>
      </c>
      <c r="M130" s="143">
        <f t="shared" si="16"/>
        <v>0</v>
      </c>
      <c r="N130" s="143">
        <f t="shared" si="16"/>
        <v>0</v>
      </c>
      <c r="O130" s="143">
        <f t="shared" si="16"/>
        <v>0</v>
      </c>
      <c r="P130" s="143">
        <f t="shared" si="13"/>
        <v>0</v>
      </c>
      <c r="Q130" s="143">
        <f t="shared" si="14"/>
        <v>1</v>
      </c>
      <c r="R130" s="143">
        <f t="shared" si="15"/>
        <v>2</v>
      </c>
      <c r="S130" s="146"/>
      <c r="T130" s="259">
        <v>428035189</v>
      </c>
      <c r="U130" s="129" t="s">
        <v>719</v>
      </c>
      <c r="V130" s="259">
        <v>0</v>
      </c>
      <c r="W130" s="259">
        <v>0</v>
      </c>
      <c r="X130" s="259">
        <v>0</v>
      </c>
      <c r="Y130" s="259">
        <v>1</v>
      </c>
      <c r="Z130" s="259">
        <v>1</v>
      </c>
      <c r="AA130" s="259">
        <v>0</v>
      </c>
      <c r="AB130" s="259">
        <v>0</v>
      </c>
      <c r="AC130" s="259">
        <v>0</v>
      </c>
      <c r="AD130" s="259">
        <v>0</v>
      </c>
      <c r="AE130" s="259">
        <v>0</v>
      </c>
      <c r="AF130" s="259">
        <v>0</v>
      </c>
      <c r="AG130" s="259">
        <v>0</v>
      </c>
      <c r="AH130" s="259">
        <v>0</v>
      </c>
      <c r="AI130" s="259">
        <v>0</v>
      </c>
      <c r="AJ130" s="259">
        <v>0</v>
      </c>
      <c r="AK130" s="128"/>
      <c r="AL130" s="259">
        <v>428</v>
      </c>
      <c r="AM130" s="259">
        <v>35</v>
      </c>
      <c r="AN130" s="259">
        <v>189</v>
      </c>
      <c r="AO130" s="259">
        <v>1</v>
      </c>
    </row>
    <row r="131" spans="1:41">
      <c r="A131" s="131">
        <f t="shared" si="11"/>
        <v>428035220</v>
      </c>
      <c r="B131" s="132" t="str">
        <f t="shared" si="11"/>
        <v>BROOKE ROSLINDALE</v>
      </c>
      <c r="C131" s="143">
        <f t="shared" si="10"/>
        <v>0</v>
      </c>
      <c r="D131" s="143">
        <f t="shared" si="10"/>
        <v>0</v>
      </c>
      <c r="E131" s="143">
        <f t="shared" si="10"/>
        <v>0</v>
      </c>
      <c r="F131" s="143">
        <f t="shared" si="9"/>
        <v>3</v>
      </c>
      <c r="G131" s="143">
        <f t="shared" si="9"/>
        <v>1</v>
      </c>
      <c r="H131" s="143">
        <f t="shared" si="9"/>
        <v>0</v>
      </c>
      <c r="I131" s="143">
        <f t="shared" si="12"/>
        <v>0.15</v>
      </c>
      <c r="J131" s="143"/>
      <c r="K131" s="143">
        <f t="shared" si="16"/>
        <v>0</v>
      </c>
      <c r="L131" s="143">
        <f t="shared" si="16"/>
        <v>0</v>
      </c>
      <c r="M131" s="143">
        <f t="shared" si="16"/>
        <v>0</v>
      </c>
      <c r="N131" s="143">
        <f t="shared" si="16"/>
        <v>0</v>
      </c>
      <c r="O131" s="143">
        <f t="shared" si="16"/>
        <v>3</v>
      </c>
      <c r="P131" s="143">
        <f t="shared" si="13"/>
        <v>0</v>
      </c>
      <c r="Q131" s="143">
        <f t="shared" si="14"/>
        <v>10</v>
      </c>
      <c r="R131" s="143">
        <f t="shared" si="15"/>
        <v>4</v>
      </c>
      <c r="S131" s="146"/>
      <c r="T131" s="259">
        <v>428035220</v>
      </c>
      <c r="U131" s="129" t="s">
        <v>719</v>
      </c>
      <c r="V131" s="259">
        <v>0</v>
      </c>
      <c r="W131" s="259">
        <v>0</v>
      </c>
      <c r="X131" s="259">
        <v>0</v>
      </c>
      <c r="Y131" s="259">
        <v>3</v>
      </c>
      <c r="Z131" s="259">
        <v>1</v>
      </c>
      <c r="AA131" s="259">
        <v>0</v>
      </c>
      <c r="AB131" s="259">
        <v>0</v>
      </c>
      <c r="AC131" s="259">
        <v>0</v>
      </c>
      <c r="AD131" s="259">
        <v>0</v>
      </c>
      <c r="AE131" s="259">
        <v>0</v>
      </c>
      <c r="AF131" s="259">
        <v>3</v>
      </c>
      <c r="AG131" s="259">
        <v>0</v>
      </c>
      <c r="AH131" s="259">
        <v>0</v>
      </c>
      <c r="AI131" s="259">
        <v>0</v>
      </c>
      <c r="AJ131" s="259">
        <v>0</v>
      </c>
      <c r="AK131" s="128"/>
      <c r="AL131" s="259">
        <v>428</v>
      </c>
      <c r="AM131" s="259">
        <v>35</v>
      </c>
      <c r="AN131" s="259">
        <v>220</v>
      </c>
      <c r="AO131" s="259">
        <v>10</v>
      </c>
    </row>
    <row r="132" spans="1:41">
      <c r="A132" s="131">
        <f t="shared" si="11"/>
        <v>428035243</v>
      </c>
      <c r="B132" s="132" t="str">
        <f t="shared" si="11"/>
        <v>BROOKE ROSLINDALE</v>
      </c>
      <c r="C132" s="143">
        <f t="shared" si="10"/>
        <v>0</v>
      </c>
      <c r="D132" s="143">
        <f t="shared" si="10"/>
        <v>0</v>
      </c>
      <c r="E132" s="143">
        <f t="shared" si="10"/>
        <v>2</v>
      </c>
      <c r="F132" s="143">
        <f t="shared" si="10"/>
        <v>2</v>
      </c>
      <c r="G132" s="143">
        <f t="shared" si="10"/>
        <v>2</v>
      </c>
      <c r="H132" s="143">
        <f t="shared" si="10"/>
        <v>0</v>
      </c>
      <c r="I132" s="143">
        <f t="shared" si="12"/>
        <v>0.22500000000000001</v>
      </c>
      <c r="J132" s="143"/>
      <c r="K132" s="143">
        <f t="shared" si="16"/>
        <v>0</v>
      </c>
      <c r="L132" s="143">
        <f t="shared" si="16"/>
        <v>0</v>
      </c>
      <c r="M132" s="143">
        <f t="shared" si="16"/>
        <v>0</v>
      </c>
      <c r="N132" s="143">
        <f t="shared" si="16"/>
        <v>0</v>
      </c>
      <c r="O132" s="143">
        <f t="shared" si="16"/>
        <v>1</v>
      </c>
      <c r="P132" s="143">
        <f t="shared" si="13"/>
        <v>1</v>
      </c>
      <c r="Q132" s="143">
        <f t="shared" si="14"/>
        <v>8</v>
      </c>
      <c r="R132" s="143">
        <f t="shared" si="15"/>
        <v>6</v>
      </c>
      <c r="S132" s="146"/>
      <c r="T132" s="259">
        <v>428035243</v>
      </c>
      <c r="U132" s="129" t="s">
        <v>719</v>
      </c>
      <c r="V132" s="259">
        <v>0</v>
      </c>
      <c r="W132" s="259">
        <v>0</v>
      </c>
      <c r="X132" s="259">
        <v>2</v>
      </c>
      <c r="Y132" s="259">
        <v>2</v>
      </c>
      <c r="Z132" s="259">
        <v>2</v>
      </c>
      <c r="AA132" s="259">
        <v>0</v>
      </c>
      <c r="AB132" s="259">
        <v>0</v>
      </c>
      <c r="AC132" s="259">
        <v>0</v>
      </c>
      <c r="AD132" s="259">
        <v>0</v>
      </c>
      <c r="AE132" s="259">
        <v>0</v>
      </c>
      <c r="AF132" s="259">
        <v>1</v>
      </c>
      <c r="AG132" s="259">
        <v>0</v>
      </c>
      <c r="AH132" s="259">
        <v>0</v>
      </c>
      <c r="AI132" s="259">
        <v>1</v>
      </c>
      <c r="AJ132" s="259">
        <v>0</v>
      </c>
      <c r="AK132" s="128"/>
      <c r="AL132" s="259">
        <v>428</v>
      </c>
      <c r="AM132" s="259">
        <v>35</v>
      </c>
      <c r="AN132" s="259">
        <v>243</v>
      </c>
      <c r="AO132" s="259">
        <v>8</v>
      </c>
    </row>
    <row r="133" spans="1:41">
      <c r="A133" s="131">
        <f t="shared" si="11"/>
        <v>428035244</v>
      </c>
      <c r="B133" s="132" t="str">
        <f t="shared" si="11"/>
        <v>BROOKE ROSLINDALE</v>
      </c>
      <c r="C133" s="143">
        <f t="shared" ref="C133:H175" si="17">ROUND(V133,0)</f>
        <v>0</v>
      </c>
      <c r="D133" s="143">
        <f t="shared" si="17"/>
        <v>0</v>
      </c>
      <c r="E133" s="143">
        <f t="shared" si="17"/>
        <v>0</v>
      </c>
      <c r="F133" s="143">
        <f t="shared" si="17"/>
        <v>7</v>
      </c>
      <c r="G133" s="143">
        <f t="shared" si="17"/>
        <v>5</v>
      </c>
      <c r="H133" s="143">
        <f t="shared" si="17"/>
        <v>0</v>
      </c>
      <c r="I133" s="143">
        <f t="shared" si="12"/>
        <v>0.45</v>
      </c>
      <c r="J133" s="143"/>
      <c r="K133" s="143">
        <f t="shared" si="16"/>
        <v>0</v>
      </c>
      <c r="L133" s="143">
        <f t="shared" si="16"/>
        <v>0</v>
      </c>
      <c r="M133" s="143">
        <f t="shared" si="16"/>
        <v>0</v>
      </c>
      <c r="N133" s="143">
        <f t="shared" si="16"/>
        <v>0</v>
      </c>
      <c r="O133" s="143">
        <f t="shared" si="16"/>
        <v>1</v>
      </c>
      <c r="P133" s="143">
        <f t="shared" si="13"/>
        <v>0</v>
      </c>
      <c r="Q133" s="143">
        <f t="shared" si="14"/>
        <v>2</v>
      </c>
      <c r="R133" s="143">
        <f t="shared" si="15"/>
        <v>12</v>
      </c>
      <c r="S133" s="146"/>
      <c r="T133" s="259">
        <v>428035244</v>
      </c>
      <c r="U133" s="129" t="s">
        <v>719</v>
      </c>
      <c r="V133" s="259">
        <v>0</v>
      </c>
      <c r="W133" s="259">
        <v>0</v>
      </c>
      <c r="X133" s="259">
        <v>0</v>
      </c>
      <c r="Y133" s="259">
        <v>7</v>
      </c>
      <c r="Z133" s="259">
        <v>5</v>
      </c>
      <c r="AA133" s="259">
        <v>0</v>
      </c>
      <c r="AB133" s="259">
        <v>0</v>
      </c>
      <c r="AC133" s="259">
        <v>0</v>
      </c>
      <c r="AD133" s="259">
        <v>0</v>
      </c>
      <c r="AE133" s="259">
        <v>0</v>
      </c>
      <c r="AF133" s="259">
        <v>1</v>
      </c>
      <c r="AG133" s="259">
        <v>0</v>
      </c>
      <c r="AH133" s="259">
        <v>0</v>
      </c>
      <c r="AI133" s="259">
        <v>0</v>
      </c>
      <c r="AJ133" s="259">
        <v>0</v>
      </c>
      <c r="AK133" s="128"/>
      <c r="AL133" s="259">
        <v>428</v>
      </c>
      <c r="AM133" s="259">
        <v>35</v>
      </c>
      <c r="AN133" s="259">
        <v>244</v>
      </c>
      <c r="AO133" s="259">
        <v>2</v>
      </c>
    </row>
    <row r="134" spans="1:41">
      <c r="A134" s="131">
        <f t="shared" si="11"/>
        <v>428035248</v>
      </c>
      <c r="B134" s="132" t="str">
        <f t="shared" si="11"/>
        <v>BROOKE ROSLINDALE</v>
      </c>
      <c r="C134" s="143">
        <f t="shared" si="17"/>
        <v>0</v>
      </c>
      <c r="D134" s="143">
        <f t="shared" si="17"/>
        <v>0</v>
      </c>
      <c r="E134" s="143">
        <f t="shared" si="17"/>
        <v>0</v>
      </c>
      <c r="F134" s="143">
        <f t="shared" si="17"/>
        <v>6</v>
      </c>
      <c r="G134" s="143">
        <f t="shared" si="17"/>
        <v>1</v>
      </c>
      <c r="H134" s="143">
        <f t="shared" si="17"/>
        <v>0</v>
      </c>
      <c r="I134" s="143">
        <f t="shared" si="12"/>
        <v>0.41249999999999998</v>
      </c>
      <c r="J134" s="143"/>
      <c r="K134" s="143">
        <f t="shared" si="16"/>
        <v>0</v>
      </c>
      <c r="L134" s="143">
        <f t="shared" si="16"/>
        <v>0</v>
      </c>
      <c r="M134" s="143">
        <f t="shared" si="16"/>
        <v>4</v>
      </c>
      <c r="N134" s="143">
        <f t="shared" si="16"/>
        <v>0</v>
      </c>
      <c r="O134" s="143">
        <f t="shared" si="16"/>
        <v>6</v>
      </c>
      <c r="P134" s="143">
        <f t="shared" si="13"/>
        <v>0</v>
      </c>
      <c r="Q134" s="143">
        <f t="shared" si="14"/>
        <v>10</v>
      </c>
      <c r="R134" s="143">
        <f t="shared" si="15"/>
        <v>11</v>
      </c>
      <c r="S134" s="146"/>
      <c r="T134" s="259">
        <v>428035248</v>
      </c>
      <c r="U134" s="129" t="s">
        <v>719</v>
      </c>
      <c r="V134" s="259">
        <v>0</v>
      </c>
      <c r="W134" s="259">
        <v>0</v>
      </c>
      <c r="X134" s="259">
        <v>0</v>
      </c>
      <c r="Y134" s="259">
        <v>6</v>
      </c>
      <c r="Z134" s="259">
        <v>1</v>
      </c>
      <c r="AA134" s="259">
        <v>0</v>
      </c>
      <c r="AB134" s="259">
        <v>0</v>
      </c>
      <c r="AC134" s="259">
        <v>0</v>
      </c>
      <c r="AD134" s="259">
        <v>4</v>
      </c>
      <c r="AE134" s="259">
        <v>0</v>
      </c>
      <c r="AF134" s="259">
        <v>6</v>
      </c>
      <c r="AG134" s="259">
        <v>0</v>
      </c>
      <c r="AH134" s="259">
        <v>0</v>
      </c>
      <c r="AI134" s="259">
        <v>0</v>
      </c>
      <c r="AJ134" s="259">
        <v>0</v>
      </c>
      <c r="AK134" s="128"/>
      <c r="AL134" s="259">
        <v>428</v>
      </c>
      <c r="AM134" s="259">
        <v>35</v>
      </c>
      <c r="AN134" s="259">
        <v>248</v>
      </c>
      <c r="AO134" s="259">
        <v>10</v>
      </c>
    </row>
    <row r="135" spans="1:41">
      <c r="A135" s="131">
        <f t="shared" si="11"/>
        <v>428035285</v>
      </c>
      <c r="B135" s="132" t="str">
        <f t="shared" si="11"/>
        <v>BROOKE ROSLINDALE</v>
      </c>
      <c r="C135" s="143">
        <f t="shared" si="17"/>
        <v>0</v>
      </c>
      <c r="D135" s="143">
        <f t="shared" si="17"/>
        <v>0</v>
      </c>
      <c r="E135" s="143">
        <f t="shared" si="17"/>
        <v>0</v>
      </c>
      <c r="F135" s="143">
        <f t="shared" si="17"/>
        <v>2</v>
      </c>
      <c r="G135" s="143">
        <f t="shared" si="17"/>
        <v>1</v>
      </c>
      <c r="H135" s="143">
        <f t="shared" si="17"/>
        <v>0</v>
      </c>
      <c r="I135" s="143">
        <f t="shared" si="12"/>
        <v>0.1125</v>
      </c>
      <c r="J135" s="143"/>
      <c r="K135" s="143">
        <f t="shared" si="16"/>
        <v>0</v>
      </c>
      <c r="L135" s="143">
        <f t="shared" si="16"/>
        <v>0</v>
      </c>
      <c r="M135" s="143">
        <f t="shared" si="16"/>
        <v>0</v>
      </c>
      <c r="N135" s="143">
        <f t="shared" si="16"/>
        <v>0</v>
      </c>
      <c r="O135" s="143">
        <f t="shared" si="16"/>
        <v>3</v>
      </c>
      <c r="P135" s="143">
        <f t="shared" si="13"/>
        <v>0</v>
      </c>
      <c r="Q135" s="143">
        <f t="shared" si="14"/>
        <v>10</v>
      </c>
      <c r="R135" s="143">
        <f t="shared" si="15"/>
        <v>3</v>
      </c>
      <c r="S135" s="146"/>
      <c r="T135" s="259">
        <v>428035285</v>
      </c>
      <c r="U135" s="129" t="s">
        <v>719</v>
      </c>
      <c r="V135" s="259">
        <v>0</v>
      </c>
      <c r="W135" s="259">
        <v>0</v>
      </c>
      <c r="X135" s="259">
        <v>0</v>
      </c>
      <c r="Y135" s="259">
        <v>2</v>
      </c>
      <c r="Z135" s="259">
        <v>1</v>
      </c>
      <c r="AA135" s="259">
        <v>0</v>
      </c>
      <c r="AB135" s="259">
        <v>0</v>
      </c>
      <c r="AC135" s="259">
        <v>0</v>
      </c>
      <c r="AD135" s="259">
        <v>0</v>
      </c>
      <c r="AE135" s="259">
        <v>0</v>
      </c>
      <c r="AF135" s="259">
        <v>3</v>
      </c>
      <c r="AG135" s="259">
        <v>0</v>
      </c>
      <c r="AH135" s="259">
        <v>0</v>
      </c>
      <c r="AI135" s="259">
        <v>0</v>
      </c>
      <c r="AJ135" s="259">
        <v>0</v>
      </c>
      <c r="AK135" s="128"/>
      <c r="AL135" s="259">
        <v>428</v>
      </c>
      <c r="AM135" s="259">
        <v>35</v>
      </c>
      <c r="AN135" s="259">
        <v>285</v>
      </c>
      <c r="AO135" s="259">
        <v>10</v>
      </c>
    </row>
    <row r="136" spans="1:41">
      <c r="A136" s="131">
        <f t="shared" si="11"/>
        <v>428035308</v>
      </c>
      <c r="B136" s="132" t="str">
        <f t="shared" si="11"/>
        <v>BROOKE ROSLINDALE</v>
      </c>
      <c r="C136" s="143">
        <f t="shared" si="17"/>
        <v>0</v>
      </c>
      <c r="D136" s="143">
        <f t="shared" si="17"/>
        <v>0</v>
      </c>
      <c r="E136" s="143">
        <f t="shared" si="17"/>
        <v>0</v>
      </c>
      <c r="F136" s="143">
        <f t="shared" si="17"/>
        <v>0</v>
      </c>
      <c r="G136" s="143">
        <f t="shared" si="17"/>
        <v>0</v>
      </c>
      <c r="H136" s="143">
        <f t="shared" si="17"/>
        <v>0</v>
      </c>
      <c r="I136" s="143">
        <f t="shared" si="12"/>
        <v>3.7499999999999999E-2</v>
      </c>
      <c r="J136" s="143"/>
      <c r="K136" s="143">
        <f t="shared" si="16"/>
        <v>0</v>
      </c>
      <c r="L136" s="143">
        <f t="shared" si="16"/>
        <v>0</v>
      </c>
      <c r="M136" s="143">
        <f t="shared" si="16"/>
        <v>1</v>
      </c>
      <c r="N136" s="143">
        <f t="shared" si="16"/>
        <v>0</v>
      </c>
      <c r="O136" s="143">
        <f t="shared" si="16"/>
        <v>1</v>
      </c>
      <c r="P136" s="143">
        <f t="shared" si="13"/>
        <v>0</v>
      </c>
      <c r="Q136" s="143">
        <f t="shared" si="14"/>
        <v>10</v>
      </c>
      <c r="R136" s="143">
        <f t="shared" si="15"/>
        <v>1</v>
      </c>
      <c r="S136" s="146"/>
      <c r="T136" s="259">
        <v>428035308</v>
      </c>
      <c r="U136" s="129" t="s">
        <v>719</v>
      </c>
      <c r="V136" s="259">
        <v>0</v>
      </c>
      <c r="W136" s="259">
        <v>0</v>
      </c>
      <c r="X136" s="259">
        <v>0</v>
      </c>
      <c r="Y136" s="259">
        <v>0</v>
      </c>
      <c r="Z136" s="259">
        <v>0</v>
      </c>
      <c r="AA136" s="259">
        <v>0</v>
      </c>
      <c r="AB136" s="259">
        <v>0</v>
      </c>
      <c r="AC136" s="259">
        <v>0</v>
      </c>
      <c r="AD136" s="259">
        <v>1</v>
      </c>
      <c r="AE136" s="259">
        <v>0</v>
      </c>
      <c r="AF136" s="259">
        <v>1</v>
      </c>
      <c r="AG136" s="259">
        <v>0</v>
      </c>
      <c r="AH136" s="259">
        <v>0</v>
      </c>
      <c r="AI136" s="259">
        <v>0</v>
      </c>
      <c r="AJ136" s="259">
        <v>0</v>
      </c>
      <c r="AK136" s="128"/>
      <c r="AL136" s="259">
        <v>428</v>
      </c>
      <c r="AM136" s="259">
        <v>35</v>
      </c>
      <c r="AN136" s="259">
        <v>308</v>
      </c>
      <c r="AO136" s="259">
        <v>10</v>
      </c>
    </row>
    <row r="137" spans="1:41">
      <c r="A137" s="131">
        <f t="shared" si="11"/>
        <v>428035346</v>
      </c>
      <c r="B137" s="132" t="str">
        <f t="shared" si="11"/>
        <v>BROOKE ROSLINDALE</v>
      </c>
      <c r="C137" s="143">
        <f t="shared" si="17"/>
        <v>0</v>
      </c>
      <c r="D137" s="143">
        <f t="shared" si="17"/>
        <v>0</v>
      </c>
      <c r="E137" s="143">
        <f t="shared" si="17"/>
        <v>0</v>
      </c>
      <c r="F137" s="143">
        <f t="shared" si="17"/>
        <v>2</v>
      </c>
      <c r="G137" s="143">
        <f t="shared" si="17"/>
        <v>0</v>
      </c>
      <c r="H137" s="143">
        <f t="shared" si="17"/>
        <v>0</v>
      </c>
      <c r="I137" s="143">
        <f t="shared" si="12"/>
        <v>7.4999999999999997E-2</v>
      </c>
      <c r="J137" s="143"/>
      <c r="K137" s="143">
        <f t="shared" si="16"/>
        <v>0</v>
      </c>
      <c r="L137" s="143">
        <f t="shared" si="16"/>
        <v>0</v>
      </c>
      <c r="M137" s="143">
        <f t="shared" si="16"/>
        <v>0</v>
      </c>
      <c r="N137" s="143">
        <f t="shared" si="16"/>
        <v>0</v>
      </c>
      <c r="O137" s="143">
        <f t="shared" si="16"/>
        <v>1</v>
      </c>
      <c r="P137" s="143">
        <f t="shared" si="13"/>
        <v>0</v>
      </c>
      <c r="Q137" s="143">
        <f t="shared" si="14"/>
        <v>10</v>
      </c>
      <c r="R137" s="143">
        <f t="shared" si="15"/>
        <v>2</v>
      </c>
      <c r="S137" s="146"/>
      <c r="T137" s="259">
        <v>428035346</v>
      </c>
      <c r="U137" s="129" t="s">
        <v>719</v>
      </c>
      <c r="V137" s="259">
        <v>0</v>
      </c>
      <c r="W137" s="259">
        <v>0</v>
      </c>
      <c r="X137" s="259">
        <v>0</v>
      </c>
      <c r="Y137" s="259">
        <v>2</v>
      </c>
      <c r="Z137" s="259">
        <v>0</v>
      </c>
      <c r="AA137" s="259">
        <v>0</v>
      </c>
      <c r="AB137" s="259">
        <v>0</v>
      </c>
      <c r="AC137" s="259">
        <v>0</v>
      </c>
      <c r="AD137" s="259">
        <v>0</v>
      </c>
      <c r="AE137" s="259">
        <v>0</v>
      </c>
      <c r="AF137" s="259">
        <v>1</v>
      </c>
      <c r="AG137" s="259">
        <v>0</v>
      </c>
      <c r="AH137" s="259">
        <v>0</v>
      </c>
      <c r="AI137" s="259">
        <v>0</v>
      </c>
      <c r="AJ137" s="259">
        <v>0</v>
      </c>
      <c r="AK137" s="128"/>
      <c r="AL137" s="259">
        <v>428</v>
      </c>
      <c r="AM137" s="259">
        <v>35</v>
      </c>
      <c r="AN137" s="259">
        <v>346</v>
      </c>
      <c r="AO137" s="259">
        <v>10</v>
      </c>
    </row>
    <row r="138" spans="1:41">
      <c r="A138" s="131">
        <f t="shared" si="11"/>
        <v>428035625</v>
      </c>
      <c r="B138" s="132" t="str">
        <f t="shared" si="11"/>
        <v>BROOKE ROSLINDALE</v>
      </c>
      <c r="C138" s="143">
        <f t="shared" si="17"/>
        <v>0</v>
      </c>
      <c r="D138" s="143">
        <f t="shared" si="17"/>
        <v>0</v>
      </c>
      <c r="E138" s="143">
        <f t="shared" si="17"/>
        <v>0</v>
      </c>
      <c r="F138" s="143">
        <f t="shared" si="17"/>
        <v>1</v>
      </c>
      <c r="G138" s="143">
        <f t="shared" si="17"/>
        <v>0</v>
      </c>
      <c r="H138" s="143">
        <f t="shared" si="17"/>
        <v>0</v>
      </c>
      <c r="I138" s="143">
        <f t="shared" si="12"/>
        <v>3.7499999999999999E-2</v>
      </c>
      <c r="J138" s="143"/>
      <c r="K138" s="143">
        <f t="shared" si="16"/>
        <v>0</v>
      </c>
      <c r="L138" s="143">
        <f t="shared" si="16"/>
        <v>0</v>
      </c>
      <c r="M138" s="143">
        <f t="shared" si="16"/>
        <v>0</v>
      </c>
      <c r="N138" s="143">
        <f t="shared" si="16"/>
        <v>0</v>
      </c>
      <c r="O138" s="143">
        <f t="shared" si="16"/>
        <v>0</v>
      </c>
      <c r="P138" s="143">
        <f t="shared" si="13"/>
        <v>0</v>
      </c>
      <c r="Q138" s="143">
        <f t="shared" si="14"/>
        <v>1</v>
      </c>
      <c r="R138" s="143">
        <f t="shared" si="15"/>
        <v>1</v>
      </c>
      <c r="S138" s="146"/>
      <c r="T138" s="259">
        <v>428035625</v>
      </c>
      <c r="U138" s="129" t="s">
        <v>719</v>
      </c>
      <c r="V138" s="259">
        <v>0</v>
      </c>
      <c r="W138" s="259">
        <v>0</v>
      </c>
      <c r="X138" s="259">
        <v>0</v>
      </c>
      <c r="Y138" s="259">
        <v>1</v>
      </c>
      <c r="Z138" s="259">
        <v>0</v>
      </c>
      <c r="AA138" s="259">
        <v>0</v>
      </c>
      <c r="AB138" s="259">
        <v>0</v>
      </c>
      <c r="AC138" s="259">
        <v>0</v>
      </c>
      <c r="AD138" s="259">
        <v>0</v>
      </c>
      <c r="AE138" s="259">
        <v>0</v>
      </c>
      <c r="AF138" s="259">
        <v>0</v>
      </c>
      <c r="AG138" s="259">
        <v>0</v>
      </c>
      <c r="AH138" s="259">
        <v>0</v>
      </c>
      <c r="AI138" s="259">
        <v>0</v>
      </c>
      <c r="AJ138" s="259">
        <v>0</v>
      </c>
      <c r="AK138" s="128"/>
      <c r="AL138" s="259">
        <v>428</v>
      </c>
      <c r="AM138" s="259">
        <v>35</v>
      </c>
      <c r="AN138" s="259">
        <v>625</v>
      </c>
      <c r="AO138" s="259">
        <v>1</v>
      </c>
    </row>
    <row r="139" spans="1:41">
      <c r="A139" s="131">
        <f t="shared" ref="A139:B202" si="18">T139</f>
        <v>428035650</v>
      </c>
      <c r="B139" s="132" t="str">
        <f t="shared" si="18"/>
        <v>BROOKE ROSLINDALE</v>
      </c>
      <c r="C139" s="143">
        <f t="shared" si="17"/>
        <v>0</v>
      </c>
      <c r="D139" s="143">
        <f t="shared" si="17"/>
        <v>0</v>
      </c>
      <c r="E139" s="143">
        <f t="shared" si="17"/>
        <v>0</v>
      </c>
      <c r="F139" s="143">
        <f t="shared" si="17"/>
        <v>1</v>
      </c>
      <c r="G139" s="143">
        <f t="shared" si="17"/>
        <v>0</v>
      </c>
      <c r="H139" s="143">
        <f t="shared" si="17"/>
        <v>0</v>
      </c>
      <c r="I139" s="143">
        <f t="shared" ref="I139:I202" si="19">ROUND(0.0375*(SUM(E139:H139)+ROUND(D139*0.5,4)+ROUND(L139*0.5,4)+M139),4)+ROUND((0.0475)*N139,4)</f>
        <v>3.7499999999999999E-2</v>
      </c>
      <c r="J139" s="143"/>
      <c r="K139" s="143">
        <f t="shared" si="16"/>
        <v>0</v>
      </c>
      <c r="L139" s="143">
        <f t="shared" si="16"/>
        <v>0</v>
      </c>
      <c r="M139" s="143">
        <f t="shared" si="16"/>
        <v>0</v>
      </c>
      <c r="N139" s="143">
        <f t="shared" si="16"/>
        <v>0</v>
      </c>
      <c r="O139" s="143">
        <f t="shared" si="16"/>
        <v>0</v>
      </c>
      <c r="P139" s="143">
        <f t="shared" ref="P139:P202" si="20">ROUND((AG139+AH139)/2,0)+ROUND(AI139+AJ139,0)</f>
        <v>0</v>
      </c>
      <c r="Q139" s="143">
        <f t="shared" ref="Q139:Q202" si="21">AO139</f>
        <v>1</v>
      </c>
      <c r="R139" s="143">
        <f t="shared" ref="R139:R202" si="22">SUM(E139:H139)+M139+N139+ROUND(C139*0.5,0)+ROUND(D139*0.5,0)+ROUND(K139*0.5,0)+ROUND(L139*0.5,0)</f>
        <v>1</v>
      </c>
      <c r="S139" s="146"/>
      <c r="T139" s="259">
        <v>428035650</v>
      </c>
      <c r="U139" s="129" t="s">
        <v>719</v>
      </c>
      <c r="V139" s="259">
        <v>0</v>
      </c>
      <c r="W139" s="259">
        <v>0</v>
      </c>
      <c r="X139" s="259">
        <v>0</v>
      </c>
      <c r="Y139" s="259">
        <v>1</v>
      </c>
      <c r="Z139" s="259">
        <v>0</v>
      </c>
      <c r="AA139" s="259">
        <v>0</v>
      </c>
      <c r="AB139" s="259">
        <v>0</v>
      </c>
      <c r="AC139" s="259">
        <v>0</v>
      </c>
      <c r="AD139" s="259">
        <v>0</v>
      </c>
      <c r="AE139" s="259">
        <v>0</v>
      </c>
      <c r="AF139" s="259">
        <v>0</v>
      </c>
      <c r="AG139" s="259">
        <v>0</v>
      </c>
      <c r="AH139" s="259">
        <v>0</v>
      </c>
      <c r="AI139" s="259">
        <v>0</v>
      </c>
      <c r="AJ139" s="259">
        <v>0</v>
      </c>
      <c r="AK139" s="128"/>
      <c r="AL139" s="259">
        <v>428</v>
      </c>
      <c r="AM139" s="259">
        <v>35</v>
      </c>
      <c r="AN139" s="259">
        <v>650</v>
      </c>
      <c r="AO139" s="259">
        <v>1</v>
      </c>
    </row>
    <row r="140" spans="1:41">
      <c r="A140" s="131">
        <f t="shared" si="18"/>
        <v>429163030</v>
      </c>
      <c r="B140" s="132" t="str">
        <f t="shared" si="18"/>
        <v>KIPP ACADEMY LYNN</v>
      </c>
      <c r="C140" s="143">
        <f t="shared" si="17"/>
        <v>0</v>
      </c>
      <c r="D140" s="143">
        <f t="shared" si="17"/>
        <v>0</v>
      </c>
      <c r="E140" s="143">
        <f t="shared" si="17"/>
        <v>0</v>
      </c>
      <c r="F140" s="143">
        <f t="shared" si="17"/>
        <v>1</v>
      </c>
      <c r="G140" s="143">
        <f t="shared" si="17"/>
        <v>3</v>
      </c>
      <c r="H140" s="143">
        <f t="shared" si="17"/>
        <v>2</v>
      </c>
      <c r="I140" s="143">
        <f t="shared" si="19"/>
        <v>0.22500000000000001</v>
      </c>
      <c r="J140" s="143"/>
      <c r="K140" s="143">
        <f t="shared" si="16"/>
        <v>0</v>
      </c>
      <c r="L140" s="143">
        <f t="shared" si="16"/>
        <v>0</v>
      </c>
      <c r="M140" s="143">
        <f t="shared" si="16"/>
        <v>0</v>
      </c>
      <c r="N140" s="143">
        <f t="shared" si="16"/>
        <v>0</v>
      </c>
      <c r="O140" s="143">
        <f t="shared" si="16"/>
        <v>4</v>
      </c>
      <c r="P140" s="143">
        <f t="shared" si="20"/>
        <v>2</v>
      </c>
      <c r="Q140" s="143">
        <f t="shared" si="21"/>
        <v>10</v>
      </c>
      <c r="R140" s="143">
        <f t="shared" si="22"/>
        <v>6</v>
      </c>
      <c r="S140" s="146"/>
      <c r="T140" s="259">
        <v>429163030</v>
      </c>
      <c r="U140" s="129" t="s">
        <v>80</v>
      </c>
      <c r="V140" s="259">
        <v>0</v>
      </c>
      <c r="W140" s="259">
        <v>0</v>
      </c>
      <c r="X140" s="259">
        <v>0</v>
      </c>
      <c r="Y140" s="259">
        <v>1</v>
      </c>
      <c r="Z140" s="259">
        <v>3</v>
      </c>
      <c r="AA140" s="259">
        <v>2</v>
      </c>
      <c r="AB140" s="259">
        <v>0</v>
      </c>
      <c r="AC140" s="259">
        <v>0</v>
      </c>
      <c r="AD140" s="259">
        <v>0</v>
      </c>
      <c r="AE140" s="259">
        <v>0</v>
      </c>
      <c r="AF140" s="259">
        <v>4</v>
      </c>
      <c r="AG140" s="259">
        <v>0</v>
      </c>
      <c r="AH140" s="259">
        <v>0</v>
      </c>
      <c r="AI140" s="259">
        <v>0</v>
      </c>
      <c r="AJ140" s="259">
        <v>2</v>
      </c>
      <c r="AK140" s="128"/>
      <c r="AL140" s="259">
        <v>429</v>
      </c>
      <c r="AM140" s="259">
        <v>163</v>
      </c>
      <c r="AN140" s="259">
        <v>30</v>
      </c>
      <c r="AO140" s="259">
        <v>10</v>
      </c>
    </row>
    <row r="141" spans="1:41">
      <c r="A141" s="131">
        <f t="shared" si="18"/>
        <v>429163057</v>
      </c>
      <c r="B141" s="132" t="str">
        <f t="shared" si="18"/>
        <v>KIPP ACADEMY LYNN</v>
      </c>
      <c r="C141" s="143">
        <f t="shared" si="17"/>
        <v>0</v>
      </c>
      <c r="D141" s="143">
        <f t="shared" si="17"/>
        <v>0</v>
      </c>
      <c r="E141" s="143">
        <f t="shared" si="17"/>
        <v>0</v>
      </c>
      <c r="F141" s="143">
        <f t="shared" si="17"/>
        <v>0</v>
      </c>
      <c r="G141" s="143">
        <f t="shared" si="17"/>
        <v>0</v>
      </c>
      <c r="H141" s="143">
        <f t="shared" si="17"/>
        <v>1</v>
      </c>
      <c r="I141" s="143">
        <f t="shared" si="19"/>
        <v>7.4999999999999997E-2</v>
      </c>
      <c r="J141" s="143"/>
      <c r="K141" s="143">
        <f t="shared" si="16"/>
        <v>0</v>
      </c>
      <c r="L141" s="143">
        <f t="shared" si="16"/>
        <v>0</v>
      </c>
      <c r="M141" s="143">
        <f t="shared" si="16"/>
        <v>1</v>
      </c>
      <c r="N141" s="143">
        <f t="shared" si="16"/>
        <v>0</v>
      </c>
      <c r="O141" s="143">
        <f t="shared" si="16"/>
        <v>1</v>
      </c>
      <c r="P141" s="143">
        <f t="shared" si="20"/>
        <v>1</v>
      </c>
      <c r="Q141" s="143">
        <f t="shared" si="21"/>
        <v>10</v>
      </c>
      <c r="R141" s="143">
        <f t="shared" si="22"/>
        <v>2</v>
      </c>
      <c r="S141" s="146"/>
      <c r="T141" s="259">
        <v>429163057</v>
      </c>
      <c r="U141" s="129" t="s">
        <v>80</v>
      </c>
      <c r="V141" s="259">
        <v>0</v>
      </c>
      <c r="W141" s="259">
        <v>0</v>
      </c>
      <c r="X141" s="259">
        <v>0</v>
      </c>
      <c r="Y141" s="259">
        <v>0</v>
      </c>
      <c r="Z141" s="259">
        <v>0</v>
      </c>
      <c r="AA141" s="259">
        <v>1</v>
      </c>
      <c r="AB141" s="259">
        <v>0</v>
      </c>
      <c r="AC141" s="259">
        <v>0</v>
      </c>
      <c r="AD141" s="259">
        <v>1</v>
      </c>
      <c r="AE141" s="259">
        <v>0</v>
      </c>
      <c r="AF141" s="259">
        <v>1</v>
      </c>
      <c r="AG141" s="259">
        <v>0</v>
      </c>
      <c r="AH141" s="259">
        <v>0</v>
      </c>
      <c r="AI141" s="259">
        <v>0</v>
      </c>
      <c r="AJ141" s="259">
        <v>1</v>
      </c>
      <c r="AK141" s="128"/>
      <c r="AL141" s="259">
        <v>429</v>
      </c>
      <c r="AM141" s="259">
        <v>163</v>
      </c>
      <c r="AN141" s="259">
        <v>57</v>
      </c>
      <c r="AO141" s="259">
        <v>10</v>
      </c>
    </row>
    <row r="142" spans="1:41">
      <c r="A142" s="131">
        <f t="shared" si="18"/>
        <v>429163163</v>
      </c>
      <c r="B142" s="132" t="str">
        <f t="shared" si="18"/>
        <v>KIPP ACADEMY LYNN</v>
      </c>
      <c r="C142" s="143">
        <f t="shared" si="17"/>
        <v>0</v>
      </c>
      <c r="D142" s="143">
        <f t="shared" si="17"/>
        <v>0</v>
      </c>
      <c r="E142" s="143">
        <f t="shared" si="17"/>
        <v>95</v>
      </c>
      <c r="F142" s="143">
        <f t="shared" si="17"/>
        <v>25</v>
      </c>
      <c r="G142" s="143">
        <f t="shared" si="17"/>
        <v>280</v>
      </c>
      <c r="H142" s="143">
        <f t="shared" si="17"/>
        <v>359</v>
      </c>
      <c r="I142" s="143">
        <f t="shared" si="19"/>
        <v>37.537500000000001</v>
      </c>
      <c r="J142" s="143"/>
      <c r="K142" s="143">
        <f t="shared" si="16"/>
        <v>0</v>
      </c>
      <c r="L142" s="143">
        <f t="shared" si="16"/>
        <v>0</v>
      </c>
      <c r="M142" s="143">
        <f t="shared" si="16"/>
        <v>242</v>
      </c>
      <c r="N142" s="143">
        <f t="shared" si="16"/>
        <v>0</v>
      </c>
      <c r="O142" s="143">
        <f t="shared" si="16"/>
        <v>261</v>
      </c>
      <c r="P142" s="143">
        <f t="shared" si="20"/>
        <v>281</v>
      </c>
      <c r="Q142" s="143">
        <f t="shared" si="21"/>
        <v>10</v>
      </c>
      <c r="R142" s="143">
        <f t="shared" si="22"/>
        <v>1001</v>
      </c>
      <c r="S142" s="146"/>
      <c r="T142" s="259">
        <v>429163163</v>
      </c>
      <c r="U142" s="129" t="s">
        <v>80</v>
      </c>
      <c r="V142" s="259">
        <v>0</v>
      </c>
      <c r="W142" s="259">
        <v>0</v>
      </c>
      <c r="X142" s="259">
        <v>95</v>
      </c>
      <c r="Y142" s="259">
        <v>25</v>
      </c>
      <c r="Z142" s="259">
        <v>280</v>
      </c>
      <c r="AA142" s="259">
        <v>359</v>
      </c>
      <c r="AB142" s="259">
        <v>0</v>
      </c>
      <c r="AC142" s="259">
        <v>0</v>
      </c>
      <c r="AD142" s="259">
        <v>242</v>
      </c>
      <c r="AE142" s="259">
        <v>0</v>
      </c>
      <c r="AF142" s="259">
        <v>261</v>
      </c>
      <c r="AG142" s="259">
        <v>0</v>
      </c>
      <c r="AH142" s="259">
        <v>0</v>
      </c>
      <c r="AI142" s="259">
        <v>69</v>
      </c>
      <c r="AJ142" s="259">
        <v>212</v>
      </c>
      <c r="AK142" s="128"/>
      <c r="AL142" s="259">
        <v>429</v>
      </c>
      <c r="AM142" s="259">
        <v>163</v>
      </c>
      <c r="AN142" s="259">
        <v>163</v>
      </c>
      <c r="AO142" s="259">
        <v>10</v>
      </c>
    </row>
    <row r="143" spans="1:41">
      <c r="A143" s="131">
        <f t="shared" si="18"/>
        <v>429163164</v>
      </c>
      <c r="B143" s="132" t="str">
        <f t="shared" si="18"/>
        <v>KIPP ACADEMY LYNN</v>
      </c>
      <c r="C143" s="143">
        <f t="shared" si="17"/>
        <v>0</v>
      </c>
      <c r="D143" s="143">
        <f t="shared" si="17"/>
        <v>0</v>
      </c>
      <c r="E143" s="143">
        <f t="shared" si="17"/>
        <v>0</v>
      </c>
      <c r="F143" s="143">
        <f t="shared" si="17"/>
        <v>0</v>
      </c>
      <c r="G143" s="143">
        <f t="shared" si="17"/>
        <v>0</v>
      </c>
      <c r="H143" s="143">
        <f t="shared" si="17"/>
        <v>1</v>
      </c>
      <c r="I143" s="143">
        <f t="shared" si="19"/>
        <v>7.4999999999999997E-2</v>
      </c>
      <c r="J143" s="143"/>
      <c r="K143" s="143">
        <f t="shared" si="16"/>
        <v>0</v>
      </c>
      <c r="L143" s="143">
        <f t="shared" si="16"/>
        <v>0</v>
      </c>
      <c r="M143" s="143">
        <f t="shared" si="16"/>
        <v>1</v>
      </c>
      <c r="N143" s="143">
        <f t="shared" si="16"/>
        <v>0</v>
      </c>
      <c r="O143" s="143">
        <f t="shared" si="16"/>
        <v>1</v>
      </c>
      <c r="P143" s="143">
        <f t="shared" si="20"/>
        <v>0</v>
      </c>
      <c r="Q143" s="143">
        <f t="shared" si="21"/>
        <v>10</v>
      </c>
      <c r="R143" s="143">
        <f t="shared" si="22"/>
        <v>2</v>
      </c>
      <c r="S143" s="146"/>
      <c r="T143" s="259">
        <v>429163164</v>
      </c>
      <c r="U143" s="129" t="s">
        <v>80</v>
      </c>
      <c r="V143" s="259">
        <v>0</v>
      </c>
      <c r="W143" s="259">
        <v>0</v>
      </c>
      <c r="X143" s="259">
        <v>0</v>
      </c>
      <c r="Y143" s="259">
        <v>0</v>
      </c>
      <c r="Z143" s="259">
        <v>0</v>
      </c>
      <c r="AA143" s="259">
        <v>1</v>
      </c>
      <c r="AB143" s="259">
        <v>0</v>
      </c>
      <c r="AC143" s="259">
        <v>0</v>
      </c>
      <c r="AD143" s="259">
        <v>1</v>
      </c>
      <c r="AE143" s="259">
        <v>0</v>
      </c>
      <c r="AF143" s="259">
        <v>1</v>
      </c>
      <c r="AG143" s="259">
        <v>0</v>
      </c>
      <c r="AH143" s="259">
        <v>0</v>
      </c>
      <c r="AI143" s="259">
        <v>0</v>
      </c>
      <c r="AJ143" s="259">
        <v>0</v>
      </c>
      <c r="AK143" s="128"/>
      <c r="AL143" s="259">
        <v>429</v>
      </c>
      <c r="AM143" s="259">
        <v>163</v>
      </c>
      <c r="AN143" s="259">
        <v>164</v>
      </c>
      <c r="AO143" s="259">
        <v>10</v>
      </c>
    </row>
    <row r="144" spans="1:41">
      <c r="A144" s="131">
        <f t="shared" si="18"/>
        <v>429163168</v>
      </c>
      <c r="B144" s="132" t="str">
        <f t="shared" si="18"/>
        <v>KIPP ACADEMY LYNN</v>
      </c>
      <c r="C144" s="143">
        <f t="shared" si="17"/>
        <v>0</v>
      </c>
      <c r="D144" s="143">
        <f t="shared" si="17"/>
        <v>0</v>
      </c>
      <c r="E144" s="143">
        <f t="shared" si="17"/>
        <v>0</v>
      </c>
      <c r="F144" s="143">
        <f t="shared" si="17"/>
        <v>0</v>
      </c>
      <c r="G144" s="143">
        <f t="shared" si="17"/>
        <v>1</v>
      </c>
      <c r="H144" s="143">
        <f t="shared" si="17"/>
        <v>1</v>
      </c>
      <c r="I144" s="143">
        <f t="shared" si="19"/>
        <v>7.4999999999999997E-2</v>
      </c>
      <c r="J144" s="143"/>
      <c r="K144" s="143">
        <f t="shared" si="16"/>
        <v>0</v>
      </c>
      <c r="L144" s="143">
        <f t="shared" si="16"/>
        <v>0</v>
      </c>
      <c r="M144" s="143">
        <f t="shared" si="16"/>
        <v>0</v>
      </c>
      <c r="N144" s="143">
        <f t="shared" si="16"/>
        <v>0</v>
      </c>
      <c r="O144" s="143">
        <f t="shared" si="16"/>
        <v>0</v>
      </c>
      <c r="P144" s="143">
        <f t="shared" si="20"/>
        <v>0</v>
      </c>
      <c r="Q144" s="143">
        <f t="shared" si="21"/>
        <v>1</v>
      </c>
      <c r="R144" s="143">
        <f t="shared" si="22"/>
        <v>2</v>
      </c>
      <c r="S144" s="146"/>
      <c r="T144" s="259">
        <v>429163168</v>
      </c>
      <c r="U144" s="129" t="s">
        <v>80</v>
      </c>
      <c r="V144" s="259">
        <v>0</v>
      </c>
      <c r="W144" s="259">
        <v>0</v>
      </c>
      <c r="X144" s="259">
        <v>0</v>
      </c>
      <c r="Y144" s="259">
        <v>0</v>
      </c>
      <c r="Z144" s="259">
        <v>1</v>
      </c>
      <c r="AA144" s="259">
        <v>1</v>
      </c>
      <c r="AB144" s="259">
        <v>0</v>
      </c>
      <c r="AC144" s="259">
        <v>0</v>
      </c>
      <c r="AD144" s="259">
        <v>0</v>
      </c>
      <c r="AE144" s="259">
        <v>0</v>
      </c>
      <c r="AF144" s="259">
        <v>0</v>
      </c>
      <c r="AG144" s="259">
        <v>0</v>
      </c>
      <c r="AH144" s="259">
        <v>0</v>
      </c>
      <c r="AI144" s="259">
        <v>0</v>
      </c>
      <c r="AJ144" s="259">
        <v>0</v>
      </c>
      <c r="AK144" s="128"/>
      <c r="AL144" s="259">
        <v>429</v>
      </c>
      <c r="AM144" s="259">
        <v>163</v>
      </c>
      <c r="AN144" s="259">
        <v>168</v>
      </c>
      <c r="AO144" s="259">
        <v>1</v>
      </c>
    </row>
    <row r="145" spans="1:41">
      <c r="A145" s="131">
        <f t="shared" si="18"/>
        <v>429163176</v>
      </c>
      <c r="B145" s="132" t="str">
        <f t="shared" si="18"/>
        <v>KIPP ACADEMY LYNN</v>
      </c>
      <c r="C145" s="143">
        <f t="shared" si="17"/>
        <v>0</v>
      </c>
      <c r="D145" s="143">
        <f t="shared" si="17"/>
        <v>0</v>
      </c>
      <c r="E145" s="143">
        <f t="shared" si="17"/>
        <v>0</v>
      </c>
      <c r="F145" s="143">
        <f t="shared" si="17"/>
        <v>0</v>
      </c>
      <c r="G145" s="143">
        <f t="shared" si="17"/>
        <v>0</v>
      </c>
      <c r="H145" s="143">
        <f t="shared" si="17"/>
        <v>1</v>
      </c>
      <c r="I145" s="143">
        <f t="shared" si="19"/>
        <v>3.7499999999999999E-2</v>
      </c>
      <c r="J145" s="143"/>
      <c r="K145" s="143">
        <f t="shared" si="16"/>
        <v>0</v>
      </c>
      <c r="L145" s="143">
        <f t="shared" si="16"/>
        <v>0</v>
      </c>
      <c r="M145" s="143">
        <f t="shared" si="16"/>
        <v>0</v>
      </c>
      <c r="N145" s="143">
        <f t="shared" si="16"/>
        <v>0</v>
      </c>
      <c r="O145" s="143">
        <f t="shared" si="16"/>
        <v>0</v>
      </c>
      <c r="P145" s="143">
        <f t="shared" si="20"/>
        <v>0</v>
      </c>
      <c r="Q145" s="143">
        <f t="shared" si="21"/>
        <v>1</v>
      </c>
      <c r="R145" s="143">
        <f t="shared" si="22"/>
        <v>1</v>
      </c>
      <c r="S145" s="146"/>
      <c r="T145" s="259">
        <v>429163176</v>
      </c>
      <c r="U145" s="129" t="s">
        <v>80</v>
      </c>
      <c r="V145" s="259">
        <v>0</v>
      </c>
      <c r="W145" s="259">
        <v>0</v>
      </c>
      <c r="X145" s="259">
        <v>0</v>
      </c>
      <c r="Y145" s="259">
        <v>0</v>
      </c>
      <c r="Z145" s="259">
        <v>0</v>
      </c>
      <c r="AA145" s="259">
        <v>1</v>
      </c>
      <c r="AB145" s="259">
        <v>0</v>
      </c>
      <c r="AC145" s="259">
        <v>0</v>
      </c>
      <c r="AD145" s="259">
        <v>0</v>
      </c>
      <c r="AE145" s="259">
        <v>0</v>
      </c>
      <c r="AF145" s="259">
        <v>0</v>
      </c>
      <c r="AG145" s="259">
        <v>0</v>
      </c>
      <c r="AH145" s="259">
        <v>0</v>
      </c>
      <c r="AI145" s="259">
        <v>0</v>
      </c>
      <c r="AJ145" s="259">
        <v>0</v>
      </c>
      <c r="AK145" s="128"/>
      <c r="AL145" s="259">
        <v>429</v>
      </c>
      <c r="AM145" s="259">
        <v>163</v>
      </c>
      <c r="AN145" s="259">
        <v>176</v>
      </c>
      <c r="AO145" s="259">
        <v>1</v>
      </c>
    </row>
    <row r="146" spans="1:41">
      <c r="A146" s="131">
        <f t="shared" si="18"/>
        <v>429163229</v>
      </c>
      <c r="B146" s="132" t="str">
        <f t="shared" si="18"/>
        <v>KIPP ACADEMY LYNN</v>
      </c>
      <c r="C146" s="143">
        <f t="shared" si="17"/>
        <v>0</v>
      </c>
      <c r="D146" s="143">
        <f t="shared" si="17"/>
        <v>0</v>
      </c>
      <c r="E146" s="143">
        <f t="shared" si="17"/>
        <v>0</v>
      </c>
      <c r="F146" s="143">
        <f t="shared" si="17"/>
        <v>0</v>
      </c>
      <c r="G146" s="143">
        <f t="shared" si="17"/>
        <v>0</v>
      </c>
      <c r="H146" s="143">
        <f t="shared" si="17"/>
        <v>5</v>
      </c>
      <c r="I146" s="143">
        <f t="shared" si="19"/>
        <v>0.1875</v>
      </c>
      <c r="J146" s="143"/>
      <c r="K146" s="143">
        <f t="shared" si="16"/>
        <v>0</v>
      </c>
      <c r="L146" s="143">
        <f t="shared" si="16"/>
        <v>0</v>
      </c>
      <c r="M146" s="143">
        <f t="shared" si="16"/>
        <v>0</v>
      </c>
      <c r="N146" s="143">
        <f t="shared" si="16"/>
        <v>0</v>
      </c>
      <c r="O146" s="143">
        <f t="shared" si="16"/>
        <v>0</v>
      </c>
      <c r="P146" s="143">
        <f t="shared" si="20"/>
        <v>4</v>
      </c>
      <c r="Q146" s="143">
        <f t="shared" si="21"/>
        <v>10</v>
      </c>
      <c r="R146" s="143">
        <f t="shared" si="22"/>
        <v>5</v>
      </c>
      <c r="S146" s="146"/>
      <c r="T146" s="259">
        <v>429163229</v>
      </c>
      <c r="U146" s="129" t="s">
        <v>80</v>
      </c>
      <c r="V146" s="259">
        <v>0</v>
      </c>
      <c r="W146" s="259">
        <v>0</v>
      </c>
      <c r="X146" s="259">
        <v>0</v>
      </c>
      <c r="Y146" s="259">
        <v>0</v>
      </c>
      <c r="Z146" s="259">
        <v>0</v>
      </c>
      <c r="AA146" s="259">
        <v>5</v>
      </c>
      <c r="AB146" s="259">
        <v>0</v>
      </c>
      <c r="AC146" s="259">
        <v>0</v>
      </c>
      <c r="AD146" s="259">
        <v>0</v>
      </c>
      <c r="AE146" s="259">
        <v>0</v>
      </c>
      <c r="AF146" s="259">
        <v>0</v>
      </c>
      <c r="AG146" s="259">
        <v>0</v>
      </c>
      <c r="AH146" s="259">
        <v>0</v>
      </c>
      <c r="AI146" s="259">
        <v>0</v>
      </c>
      <c r="AJ146" s="259">
        <v>4</v>
      </c>
      <c r="AK146" s="128"/>
      <c r="AL146" s="259">
        <v>429</v>
      </c>
      <c r="AM146" s="259">
        <v>163</v>
      </c>
      <c r="AN146" s="259">
        <v>229</v>
      </c>
      <c r="AO146" s="259">
        <v>10</v>
      </c>
    </row>
    <row r="147" spans="1:41">
      <c r="A147" s="131">
        <f t="shared" si="18"/>
        <v>429163248</v>
      </c>
      <c r="B147" s="132" t="str">
        <f t="shared" si="18"/>
        <v>KIPP ACADEMY LYNN</v>
      </c>
      <c r="C147" s="143">
        <f t="shared" si="17"/>
        <v>0</v>
      </c>
      <c r="D147" s="143">
        <f t="shared" si="17"/>
        <v>0</v>
      </c>
      <c r="E147" s="143">
        <f t="shared" si="17"/>
        <v>0</v>
      </c>
      <c r="F147" s="143">
        <f t="shared" si="17"/>
        <v>0</v>
      </c>
      <c r="G147" s="143">
        <f t="shared" si="17"/>
        <v>0</v>
      </c>
      <c r="H147" s="143">
        <f t="shared" si="17"/>
        <v>1</v>
      </c>
      <c r="I147" s="143">
        <f t="shared" si="19"/>
        <v>3.7499999999999999E-2</v>
      </c>
      <c r="J147" s="143"/>
      <c r="K147" s="143">
        <f t="shared" si="16"/>
        <v>0</v>
      </c>
      <c r="L147" s="143">
        <f t="shared" si="16"/>
        <v>0</v>
      </c>
      <c r="M147" s="143">
        <f t="shared" si="16"/>
        <v>0</v>
      </c>
      <c r="N147" s="143">
        <f t="shared" si="16"/>
        <v>0</v>
      </c>
      <c r="O147" s="143">
        <f t="shared" si="16"/>
        <v>0</v>
      </c>
      <c r="P147" s="143">
        <f t="shared" si="20"/>
        <v>0</v>
      </c>
      <c r="Q147" s="143">
        <f t="shared" si="21"/>
        <v>1</v>
      </c>
      <c r="R147" s="143">
        <f t="shared" si="22"/>
        <v>1</v>
      </c>
      <c r="S147" s="146"/>
      <c r="T147" s="259">
        <v>429163248</v>
      </c>
      <c r="U147" s="129" t="s">
        <v>80</v>
      </c>
      <c r="V147" s="259">
        <v>0</v>
      </c>
      <c r="W147" s="259">
        <v>0</v>
      </c>
      <c r="X147" s="259">
        <v>0</v>
      </c>
      <c r="Y147" s="259">
        <v>0</v>
      </c>
      <c r="Z147" s="259">
        <v>0</v>
      </c>
      <c r="AA147" s="259">
        <v>1</v>
      </c>
      <c r="AB147" s="259">
        <v>0</v>
      </c>
      <c r="AC147" s="259">
        <v>0</v>
      </c>
      <c r="AD147" s="259">
        <v>0</v>
      </c>
      <c r="AE147" s="259">
        <v>0</v>
      </c>
      <c r="AF147" s="259">
        <v>0</v>
      </c>
      <c r="AG147" s="259">
        <v>0</v>
      </c>
      <c r="AH147" s="259">
        <v>0</v>
      </c>
      <c r="AI147" s="259">
        <v>0</v>
      </c>
      <c r="AJ147" s="259">
        <v>0</v>
      </c>
      <c r="AK147" s="128"/>
      <c r="AL147" s="259">
        <v>429</v>
      </c>
      <c r="AM147" s="259">
        <v>163</v>
      </c>
      <c r="AN147" s="259">
        <v>248</v>
      </c>
      <c r="AO147" s="259">
        <v>1</v>
      </c>
    </row>
    <row r="148" spans="1:41">
      <c r="A148" s="131">
        <f t="shared" si="18"/>
        <v>429163258</v>
      </c>
      <c r="B148" s="132" t="str">
        <f t="shared" si="18"/>
        <v>KIPP ACADEMY LYNN</v>
      </c>
      <c r="C148" s="143">
        <f t="shared" si="17"/>
        <v>0</v>
      </c>
      <c r="D148" s="143">
        <f t="shared" si="17"/>
        <v>0</v>
      </c>
      <c r="E148" s="143">
        <f t="shared" si="17"/>
        <v>0</v>
      </c>
      <c r="F148" s="143">
        <f t="shared" si="17"/>
        <v>0</v>
      </c>
      <c r="G148" s="143">
        <f t="shared" si="17"/>
        <v>1</v>
      </c>
      <c r="H148" s="143">
        <f t="shared" si="17"/>
        <v>6</v>
      </c>
      <c r="I148" s="143">
        <f t="shared" si="19"/>
        <v>0.33750000000000002</v>
      </c>
      <c r="J148" s="143"/>
      <c r="K148" s="143">
        <f t="shared" si="16"/>
        <v>0</v>
      </c>
      <c r="L148" s="143">
        <f t="shared" si="16"/>
        <v>0</v>
      </c>
      <c r="M148" s="143">
        <f t="shared" si="16"/>
        <v>2</v>
      </c>
      <c r="N148" s="143">
        <f t="shared" si="16"/>
        <v>0</v>
      </c>
      <c r="O148" s="143">
        <f t="shared" si="16"/>
        <v>2</v>
      </c>
      <c r="P148" s="143">
        <f t="shared" si="20"/>
        <v>2</v>
      </c>
      <c r="Q148" s="143">
        <f t="shared" si="21"/>
        <v>9</v>
      </c>
      <c r="R148" s="143">
        <f t="shared" si="22"/>
        <v>9</v>
      </c>
      <c r="S148" s="146"/>
      <c r="T148" s="259">
        <v>429163258</v>
      </c>
      <c r="U148" s="129" t="s">
        <v>80</v>
      </c>
      <c r="V148" s="259">
        <v>0</v>
      </c>
      <c r="W148" s="259">
        <v>0</v>
      </c>
      <c r="X148" s="259">
        <v>0</v>
      </c>
      <c r="Y148" s="259">
        <v>0</v>
      </c>
      <c r="Z148" s="259">
        <v>1</v>
      </c>
      <c r="AA148" s="259">
        <v>6</v>
      </c>
      <c r="AB148" s="259">
        <v>0</v>
      </c>
      <c r="AC148" s="259">
        <v>0</v>
      </c>
      <c r="AD148" s="259">
        <v>2</v>
      </c>
      <c r="AE148" s="259">
        <v>0</v>
      </c>
      <c r="AF148" s="259">
        <v>2</v>
      </c>
      <c r="AG148" s="259">
        <v>0</v>
      </c>
      <c r="AH148" s="259">
        <v>0</v>
      </c>
      <c r="AI148" s="259">
        <v>0</v>
      </c>
      <c r="AJ148" s="259">
        <v>2</v>
      </c>
      <c r="AK148" s="128"/>
      <c r="AL148" s="259">
        <v>429</v>
      </c>
      <c r="AM148" s="259">
        <v>163</v>
      </c>
      <c r="AN148" s="259">
        <v>258</v>
      </c>
      <c r="AO148" s="259">
        <v>9</v>
      </c>
    </row>
    <row r="149" spans="1:41">
      <c r="A149" s="131">
        <f t="shared" si="18"/>
        <v>429163262</v>
      </c>
      <c r="B149" s="132" t="str">
        <f t="shared" si="18"/>
        <v>KIPP ACADEMY LYNN</v>
      </c>
      <c r="C149" s="143">
        <f t="shared" si="17"/>
        <v>0</v>
      </c>
      <c r="D149" s="143">
        <f t="shared" si="17"/>
        <v>0</v>
      </c>
      <c r="E149" s="143">
        <f t="shared" si="17"/>
        <v>0</v>
      </c>
      <c r="F149" s="143">
        <f t="shared" si="17"/>
        <v>0</v>
      </c>
      <c r="G149" s="143">
        <f t="shared" si="17"/>
        <v>1</v>
      </c>
      <c r="H149" s="143">
        <f t="shared" si="17"/>
        <v>2</v>
      </c>
      <c r="I149" s="143">
        <f t="shared" si="19"/>
        <v>0.15</v>
      </c>
      <c r="J149" s="143"/>
      <c r="K149" s="143">
        <f t="shared" si="16"/>
        <v>0</v>
      </c>
      <c r="L149" s="143">
        <f t="shared" si="16"/>
        <v>0</v>
      </c>
      <c r="M149" s="143">
        <f t="shared" si="16"/>
        <v>1</v>
      </c>
      <c r="N149" s="143">
        <f t="shared" si="16"/>
        <v>0</v>
      </c>
      <c r="O149" s="143">
        <f t="shared" si="16"/>
        <v>2</v>
      </c>
      <c r="P149" s="143">
        <f t="shared" si="20"/>
        <v>1</v>
      </c>
      <c r="Q149" s="143">
        <f t="shared" si="21"/>
        <v>10</v>
      </c>
      <c r="R149" s="143">
        <f t="shared" si="22"/>
        <v>4</v>
      </c>
      <c r="S149" s="146"/>
      <c r="T149" s="259">
        <v>429163262</v>
      </c>
      <c r="U149" s="129" t="s">
        <v>80</v>
      </c>
      <c r="V149" s="259">
        <v>0</v>
      </c>
      <c r="W149" s="259">
        <v>0</v>
      </c>
      <c r="X149" s="259">
        <v>0</v>
      </c>
      <c r="Y149" s="259">
        <v>0</v>
      </c>
      <c r="Z149" s="259">
        <v>1</v>
      </c>
      <c r="AA149" s="259">
        <v>2</v>
      </c>
      <c r="AB149" s="259">
        <v>0</v>
      </c>
      <c r="AC149" s="259">
        <v>0</v>
      </c>
      <c r="AD149" s="259">
        <v>1</v>
      </c>
      <c r="AE149" s="259">
        <v>0</v>
      </c>
      <c r="AF149" s="259">
        <v>2</v>
      </c>
      <c r="AG149" s="259">
        <v>0</v>
      </c>
      <c r="AH149" s="259">
        <v>0</v>
      </c>
      <c r="AI149" s="259">
        <v>0</v>
      </c>
      <c r="AJ149" s="259">
        <v>1</v>
      </c>
      <c r="AK149" s="128"/>
      <c r="AL149" s="259">
        <v>429</v>
      </c>
      <c r="AM149" s="259">
        <v>163</v>
      </c>
      <c r="AN149" s="259">
        <v>262</v>
      </c>
      <c r="AO149" s="259">
        <v>10</v>
      </c>
    </row>
    <row r="150" spans="1:41">
      <c r="A150" s="131">
        <f t="shared" si="18"/>
        <v>429163291</v>
      </c>
      <c r="B150" s="132" t="str">
        <f t="shared" si="18"/>
        <v>KIPP ACADEMY LYNN</v>
      </c>
      <c r="C150" s="143">
        <f t="shared" si="17"/>
        <v>0</v>
      </c>
      <c r="D150" s="143">
        <f t="shared" si="17"/>
        <v>0</v>
      </c>
      <c r="E150" s="143">
        <f t="shared" si="17"/>
        <v>0</v>
      </c>
      <c r="F150" s="143">
        <f t="shared" si="17"/>
        <v>0</v>
      </c>
      <c r="G150" s="143">
        <f t="shared" si="17"/>
        <v>1</v>
      </c>
      <c r="H150" s="143">
        <f t="shared" si="17"/>
        <v>3</v>
      </c>
      <c r="I150" s="143">
        <f t="shared" si="19"/>
        <v>0.15</v>
      </c>
      <c r="J150" s="143"/>
      <c r="K150" s="143">
        <f t="shared" si="16"/>
        <v>0</v>
      </c>
      <c r="L150" s="143">
        <f t="shared" si="16"/>
        <v>0</v>
      </c>
      <c r="M150" s="143">
        <f t="shared" si="16"/>
        <v>0</v>
      </c>
      <c r="N150" s="143">
        <f t="shared" si="16"/>
        <v>0</v>
      </c>
      <c r="O150" s="143">
        <f t="shared" si="16"/>
        <v>1</v>
      </c>
      <c r="P150" s="143">
        <f t="shared" si="20"/>
        <v>2</v>
      </c>
      <c r="Q150" s="143">
        <f t="shared" si="21"/>
        <v>10</v>
      </c>
      <c r="R150" s="143">
        <f t="shared" si="22"/>
        <v>4</v>
      </c>
      <c r="S150" s="146"/>
      <c r="T150" s="259">
        <v>429163291</v>
      </c>
      <c r="U150" s="129" t="s">
        <v>80</v>
      </c>
      <c r="V150" s="259">
        <v>0</v>
      </c>
      <c r="W150" s="259">
        <v>0</v>
      </c>
      <c r="X150" s="259">
        <v>0</v>
      </c>
      <c r="Y150" s="259">
        <v>0</v>
      </c>
      <c r="Z150" s="259">
        <v>1</v>
      </c>
      <c r="AA150" s="259">
        <v>3</v>
      </c>
      <c r="AB150" s="259">
        <v>0</v>
      </c>
      <c r="AC150" s="259">
        <v>0</v>
      </c>
      <c r="AD150" s="259">
        <v>0</v>
      </c>
      <c r="AE150" s="259">
        <v>0</v>
      </c>
      <c r="AF150" s="259">
        <v>1</v>
      </c>
      <c r="AG150" s="259">
        <v>0</v>
      </c>
      <c r="AH150" s="259">
        <v>0</v>
      </c>
      <c r="AI150" s="259">
        <v>0</v>
      </c>
      <c r="AJ150" s="259">
        <v>2</v>
      </c>
      <c r="AK150" s="128"/>
      <c r="AL150" s="259">
        <v>429</v>
      </c>
      <c r="AM150" s="259">
        <v>163</v>
      </c>
      <c r="AN150" s="259">
        <v>291</v>
      </c>
      <c r="AO150" s="259">
        <v>10</v>
      </c>
    </row>
    <row r="151" spans="1:41">
      <c r="A151" s="131">
        <f t="shared" si="18"/>
        <v>430170009</v>
      </c>
      <c r="B151" s="132" t="str">
        <f t="shared" si="18"/>
        <v>ADVANCED MATH AND SCIENCE ACADEMY</v>
      </c>
      <c r="C151" s="143">
        <f t="shared" si="17"/>
        <v>0</v>
      </c>
      <c r="D151" s="143">
        <f t="shared" si="17"/>
        <v>0</v>
      </c>
      <c r="E151" s="143">
        <f t="shared" si="17"/>
        <v>0</v>
      </c>
      <c r="F151" s="143">
        <f t="shared" si="17"/>
        <v>0</v>
      </c>
      <c r="G151" s="143">
        <f t="shared" si="17"/>
        <v>1</v>
      </c>
      <c r="H151" s="143">
        <f t="shared" si="17"/>
        <v>0</v>
      </c>
      <c r="I151" s="143">
        <f t="shared" si="19"/>
        <v>3.7499999999999999E-2</v>
      </c>
      <c r="J151" s="143"/>
      <c r="K151" s="143">
        <f t="shared" si="16"/>
        <v>0</v>
      </c>
      <c r="L151" s="143">
        <f t="shared" si="16"/>
        <v>0</v>
      </c>
      <c r="M151" s="143">
        <f t="shared" si="16"/>
        <v>0</v>
      </c>
      <c r="N151" s="143">
        <f t="shared" si="16"/>
        <v>0</v>
      </c>
      <c r="O151" s="143">
        <f t="shared" si="16"/>
        <v>0</v>
      </c>
      <c r="P151" s="143">
        <f t="shared" si="20"/>
        <v>0</v>
      </c>
      <c r="Q151" s="143">
        <f t="shared" si="21"/>
        <v>1</v>
      </c>
      <c r="R151" s="143">
        <f t="shared" si="22"/>
        <v>1</v>
      </c>
      <c r="S151" s="146"/>
      <c r="T151" s="259">
        <v>430170009</v>
      </c>
      <c r="U151" s="129" t="s">
        <v>682</v>
      </c>
      <c r="V151" s="259">
        <v>0</v>
      </c>
      <c r="W151" s="259">
        <v>0</v>
      </c>
      <c r="X151" s="259">
        <v>0</v>
      </c>
      <c r="Y151" s="259">
        <v>0</v>
      </c>
      <c r="Z151" s="259">
        <v>1</v>
      </c>
      <c r="AA151" s="259">
        <v>0</v>
      </c>
      <c r="AB151" s="259">
        <v>0</v>
      </c>
      <c r="AC151" s="259">
        <v>0</v>
      </c>
      <c r="AD151" s="259">
        <v>0</v>
      </c>
      <c r="AE151" s="259">
        <v>0</v>
      </c>
      <c r="AF151" s="259">
        <v>0</v>
      </c>
      <c r="AG151" s="259">
        <v>0</v>
      </c>
      <c r="AH151" s="259">
        <v>0</v>
      </c>
      <c r="AI151" s="259">
        <v>0</v>
      </c>
      <c r="AJ151" s="259">
        <v>0</v>
      </c>
      <c r="AK151" s="128"/>
      <c r="AL151" s="259">
        <v>430</v>
      </c>
      <c r="AM151" s="259">
        <v>170</v>
      </c>
      <c r="AN151" s="259">
        <v>9</v>
      </c>
      <c r="AO151" s="259">
        <v>1</v>
      </c>
    </row>
    <row r="152" spans="1:41">
      <c r="A152" s="131">
        <f t="shared" si="18"/>
        <v>430170014</v>
      </c>
      <c r="B152" s="132" t="str">
        <f t="shared" si="18"/>
        <v>ADVANCED MATH AND SCIENCE ACADEMY</v>
      </c>
      <c r="C152" s="143">
        <f t="shared" si="17"/>
        <v>0</v>
      </c>
      <c r="D152" s="143">
        <f t="shared" si="17"/>
        <v>0</v>
      </c>
      <c r="E152" s="143">
        <f t="shared" si="17"/>
        <v>0</v>
      </c>
      <c r="F152" s="143">
        <f t="shared" si="17"/>
        <v>0</v>
      </c>
      <c r="G152" s="143">
        <f t="shared" si="17"/>
        <v>8</v>
      </c>
      <c r="H152" s="143">
        <f t="shared" si="17"/>
        <v>23</v>
      </c>
      <c r="I152" s="143">
        <f t="shared" si="19"/>
        <v>1.1625000000000001</v>
      </c>
      <c r="J152" s="143"/>
      <c r="K152" s="143">
        <f t="shared" si="16"/>
        <v>0</v>
      </c>
      <c r="L152" s="143">
        <f t="shared" si="16"/>
        <v>0</v>
      </c>
      <c r="M152" s="143">
        <f t="shared" si="16"/>
        <v>0</v>
      </c>
      <c r="N152" s="143">
        <f t="shared" si="16"/>
        <v>0</v>
      </c>
      <c r="O152" s="143">
        <f t="shared" si="16"/>
        <v>0</v>
      </c>
      <c r="P152" s="143">
        <f t="shared" si="20"/>
        <v>2</v>
      </c>
      <c r="Q152" s="143">
        <f t="shared" si="21"/>
        <v>1</v>
      </c>
      <c r="R152" s="143">
        <f t="shared" si="22"/>
        <v>31</v>
      </c>
      <c r="S152" s="146"/>
      <c r="T152" s="259">
        <v>430170014</v>
      </c>
      <c r="U152" s="129" t="s">
        <v>682</v>
      </c>
      <c r="V152" s="259">
        <v>0</v>
      </c>
      <c r="W152" s="259">
        <v>0</v>
      </c>
      <c r="X152" s="259">
        <v>0</v>
      </c>
      <c r="Y152" s="259">
        <v>0</v>
      </c>
      <c r="Z152" s="259">
        <v>8</v>
      </c>
      <c r="AA152" s="259">
        <v>23</v>
      </c>
      <c r="AB152" s="259">
        <v>0</v>
      </c>
      <c r="AC152" s="259">
        <v>0</v>
      </c>
      <c r="AD152" s="259">
        <v>0</v>
      </c>
      <c r="AE152" s="259">
        <v>0</v>
      </c>
      <c r="AF152" s="259">
        <v>0</v>
      </c>
      <c r="AG152" s="259">
        <v>0</v>
      </c>
      <c r="AH152" s="259">
        <v>0</v>
      </c>
      <c r="AI152" s="259">
        <v>0</v>
      </c>
      <c r="AJ152" s="259">
        <v>2</v>
      </c>
      <c r="AK152" s="128"/>
      <c r="AL152" s="259">
        <v>430</v>
      </c>
      <c r="AM152" s="259">
        <v>170</v>
      </c>
      <c r="AN152" s="259">
        <v>14</v>
      </c>
      <c r="AO152" s="259">
        <v>1</v>
      </c>
    </row>
    <row r="153" spans="1:41">
      <c r="A153" s="131">
        <f t="shared" si="18"/>
        <v>430170017</v>
      </c>
      <c r="B153" s="132" t="str">
        <f t="shared" si="18"/>
        <v>ADVANCED MATH AND SCIENCE ACADEMY</v>
      </c>
      <c r="C153" s="143">
        <f t="shared" si="17"/>
        <v>0</v>
      </c>
      <c r="D153" s="143">
        <f t="shared" si="17"/>
        <v>0</v>
      </c>
      <c r="E153" s="143">
        <f t="shared" si="17"/>
        <v>0</v>
      </c>
      <c r="F153" s="143">
        <f t="shared" si="17"/>
        <v>0</v>
      </c>
      <c r="G153" s="143">
        <f t="shared" si="17"/>
        <v>0</v>
      </c>
      <c r="H153" s="143">
        <f t="shared" si="17"/>
        <v>1</v>
      </c>
      <c r="I153" s="143">
        <f t="shared" si="19"/>
        <v>3.7499999999999999E-2</v>
      </c>
      <c r="J153" s="143"/>
      <c r="K153" s="143">
        <f t="shared" si="16"/>
        <v>0</v>
      </c>
      <c r="L153" s="143">
        <f t="shared" si="16"/>
        <v>0</v>
      </c>
      <c r="M153" s="143">
        <f t="shared" si="16"/>
        <v>0</v>
      </c>
      <c r="N153" s="143">
        <f t="shared" si="16"/>
        <v>0</v>
      </c>
      <c r="O153" s="143">
        <f t="shared" si="16"/>
        <v>0</v>
      </c>
      <c r="P153" s="143">
        <f t="shared" si="20"/>
        <v>0</v>
      </c>
      <c r="Q153" s="143">
        <f t="shared" si="21"/>
        <v>1</v>
      </c>
      <c r="R153" s="143">
        <f t="shared" si="22"/>
        <v>1</v>
      </c>
      <c r="S153" s="146"/>
      <c r="T153" s="259">
        <v>430170017</v>
      </c>
      <c r="U153" s="129" t="s">
        <v>682</v>
      </c>
      <c r="V153" s="259">
        <v>0</v>
      </c>
      <c r="W153" s="259">
        <v>0</v>
      </c>
      <c r="X153" s="259">
        <v>0</v>
      </c>
      <c r="Y153" s="259">
        <v>0</v>
      </c>
      <c r="Z153" s="259">
        <v>0</v>
      </c>
      <c r="AA153" s="259">
        <v>1</v>
      </c>
      <c r="AB153" s="259">
        <v>0</v>
      </c>
      <c r="AC153" s="259">
        <v>0</v>
      </c>
      <c r="AD153" s="259">
        <v>0</v>
      </c>
      <c r="AE153" s="259">
        <v>0</v>
      </c>
      <c r="AF153" s="259">
        <v>0</v>
      </c>
      <c r="AG153" s="259">
        <v>0</v>
      </c>
      <c r="AH153" s="259">
        <v>0</v>
      </c>
      <c r="AI153" s="259">
        <v>0</v>
      </c>
      <c r="AJ153" s="259">
        <v>0</v>
      </c>
      <c r="AK153" s="128"/>
      <c r="AL153" s="259">
        <v>430</v>
      </c>
      <c r="AM153" s="259">
        <v>170</v>
      </c>
      <c r="AN153" s="259">
        <v>17</v>
      </c>
      <c r="AO153" s="259">
        <v>1</v>
      </c>
    </row>
    <row r="154" spans="1:41">
      <c r="A154" s="131">
        <f t="shared" si="18"/>
        <v>430170031</v>
      </c>
      <c r="B154" s="132" t="str">
        <f t="shared" si="18"/>
        <v>ADVANCED MATH AND SCIENCE ACADEMY</v>
      </c>
      <c r="C154" s="143">
        <f t="shared" si="17"/>
        <v>0</v>
      </c>
      <c r="D154" s="143">
        <f t="shared" si="17"/>
        <v>0</v>
      </c>
      <c r="E154" s="143">
        <f t="shared" si="17"/>
        <v>0</v>
      </c>
      <c r="F154" s="143">
        <f t="shared" si="17"/>
        <v>0</v>
      </c>
      <c r="G154" s="143">
        <f t="shared" si="17"/>
        <v>0</v>
      </c>
      <c r="H154" s="143">
        <f t="shared" si="17"/>
        <v>2</v>
      </c>
      <c r="I154" s="143">
        <f t="shared" si="19"/>
        <v>7.4999999999999997E-2</v>
      </c>
      <c r="J154" s="143"/>
      <c r="K154" s="143">
        <f t="shared" si="16"/>
        <v>0</v>
      </c>
      <c r="L154" s="143">
        <f t="shared" si="16"/>
        <v>0</v>
      </c>
      <c r="M154" s="143">
        <f t="shared" si="16"/>
        <v>0</v>
      </c>
      <c r="N154" s="143">
        <f t="shared" si="16"/>
        <v>0</v>
      </c>
      <c r="O154" s="143">
        <f t="shared" si="16"/>
        <v>0</v>
      </c>
      <c r="P154" s="143">
        <f t="shared" si="20"/>
        <v>0</v>
      </c>
      <c r="Q154" s="143">
        <f t="shared" si="21"/>
        <v>1</v>
      </c>
      <c r="R154" s="143">
        <f t="shared" si="22"/>
        <v>2</v>
      </c>
      <c r="S154" s="146"/>
      <c r="T154" s="259">
        <v>430170031</v>
      </c>
      <c r="U154" s="129" t="s">
        <v>682</v>
      </c>
      <c r="V154" s="259">
        <v>0</v>
      </c>
      <c r="W154" s="259">
        <v>0</v>
      </c>
      <c r="X154" s="259">
        <v>0</v>
      </c>
      <c r="Y154" s="259">
        <v>0</v>
      </c>
      <c r="Z154" s="259">
        <v>0</v>
      </c>
      <c r="AA154" s="259">
        <v>2</v>
      </c>
      <c r="AB154" s="259">
        <v>0</v>
      </c>
      <c r="AC154" s="259">
        <v>0</v>
      </c>
      <c r="AD154" s="259">
        <v>0</v>
      </c>
      <c r="AE154" s="259">
        <v>0</v>
      </c>
      <c r="AF154" s="259">
        <v>0</v>
      </c>
      <c r="AG154" s="259">
        <v>0</v>
      </c>
      <c r="AH154" s="259">
        <v>0</v>
      </c>
      <c r="AI154" s="259">
        <v>0</v>
      </c>
      <c r="AJ154" s="259">
        <v>0</v>
      </c>
      <c r="AK154" s="128"/>
      <c r="AL154" s="259">
        <v>430</v>
      </c>
      <c r="AM154" s="259">
        <v>170</v>
      </c>
      <c r="AN154" s="259">
        <v>31</v>
      </c>
      <c r="AO154" s="259">
        <v>1</v>
      </c>
    </row>
    <row r="155" spans="1:41">
      <c r="A155" s="131">
        <f t="shared" si="18"/>
        <v>430170056</v>
      </c>
      <c r="B155" s="132" t="str">
        <f t="shared" si="18"/>
        <v>ADVANCED MATH AND SCIENCE ACADEMY</v>
      </c>
      <c r="C155" s="143">
        <f t="shared" si="17"/>
        <v>0</v>
      </c>
      <c r="D155" s="143">
        <f t="shared" si="17"/>
        <v>0</v>
      </c>
      <c r="E155" s="143">
        <f t="shared" si="17"/>
        <v>0</v>
      </c>
      <c r="F155" s="143">
        <f t="shared" si="17"/>
        <v>0</v>
      </c>
      <c r="G155" s="143">
        <f t="shared" si="17"/>
        <v>0</v>
      </c>
      <c r="H155" s="143">
        <f t="shared" si="17"/>
        <v>1</v>
      </c>
      <c r="I155" s="143">
        <f t="shared" si="19"/>
        <v>3.7499999999999999E-2</v>
      </c>
      <c r="J155" s="143"/>
      <c r="K155" s="143">
        <f t="shared" si="16"/>
        <v>0</v>
      </c>
      <c r="L155" s="143">
        <f t="shared" si="16"/>
        <v>0</v>
      </c>
      <c r="M155" s="143">
        <f t="shared" si="16"/>
        <v>0</v>
      </c>
      <c r="N155" s="143">
        <f t="shared" si="16"/>
        <v>0</v>
      </c>
      <c r="O155" s="143">
        <f t="shared" si="16"/>
        <v>0</v>
      </c>
      <c r="P155" s="143">
        <f t="shared" si="20"/>
        <v>0</v>
      </c>
      <c r="Q155" s="143">
        <f t="shared" si="21"/>
        <v>1</v>
      </c>
      <c r="R155" s="143">
        <f t="shared" si="22"/>
        <v>1</v>
      </c>
      <c r="S155" s="146"/>
      <c r="T155" s="259">
        <v>430170056</v>
      </c>
      <c r="U155" s="129" t="s">
        <v>682</v>
      </c>
      <c r="V155" s="259">
        <v>0</v>
      </c>
      <c r="W155" s="259">
        <v>0</v>
      </c>
      <c r="X155" s="259">
        <v>0</v>
      </c>
      <c r="Y155" s="259">
        <v>0</v>
      </c>
      <c r="Z155" s="259">
        <v>0</v>
      </c>
      <c r="AA155" s="259">
        <v>1</v>
      </c>
      <c r="AB155" s="259">
        <v>0</v>
      </c>
      <c r="AC155" s="259">
        <v>0</v>
      </c>
      <c r="AD155" s="259">
        <v>0</v>
      </c>
      <c r="AE155" s="259">
        <v>0</v>
      </c>
      <c r="AF155" s="259">
        <v>0</v>
      </c>
      <c r="AG155" s="259">
        <v>0</v>
      </c>
      <c r="AH155" s="259">
        <v>0</v>
      </c>
      <c r="AI155" s="259">
        <v>0</v>
      </c>
      <c r="AJ155" s="259">
        <v>0</v>
      </c>
      <c r="AK155" s="128"/>
      <c r="AL155" s="259">
        <v>430</v>
      </c>
      <c r="AM155" s="259">
        <v>170</v>
      </c>
      <c r="AN155" s="259">
        <v>56</v>
      </c>
      <c r="AO155" s="259">
        <v>1</v>
      </c>
    </row>
    <row r="156" spans="1:41">
      <c r="A156" s="131">
        <f t="shared" si="18"/>
        <v>430170064</v>
      </c>
      <c r="B156" s="132" t="str">
        <f t="shared" si="18"/>
        <v>ADVANCED MATH AND SCIENCE ACADEMY</v>
      </c>
      <c r="C156" s="143">
        <f t="shared" si="17"/>
        <v>0</v>
      </c>
      <c r="D156" s="143">
        <f t="shared" si="17"/>
        <v>0</v>
      </c>
      <c r="E156" s="143">
        <f t="shared" si="17"/>
        <v>0</v>
      </c>
      <c r="F156" s="143">
        <f t="shared" si="17"/>
        <v>0</v>
      </c>
      <c r="G156" s="143">
        <f t="shared" si="17"/>
        <v>26</v>
      </c>
      <c r="H156" s="143">
        <f t="shared" si="17"/>
        <v>20</v>
      </c>
      <c r="I156" s="143">
        <f t="shared" si="19"/>
        <v>1.7250000000000001</v>
      </c>
      <c r="J156" s="143"/>
      <c r="K156" s="143">
        <f t="shared" si="16"/>
        <v>0</v>
      </c>
      <c r="L156" s="143">
        <f t="shared" si="16"/>
        <v>0</v>
      </c>
      <c r="M156" s="143">
        <f t="shared" si="16"/>
        <v>0</v>
      </c>
      <c r="N156" s="143">
        <f t="shared" si="16"/>
        <v>0</v>
      </c>
      <c r="O156" s="143">
        <f t="shared" si="16"/>
        <v>2</v>
      </c>
      <c r="P156" s="143">
        <f t="shared" si="20"/>
        <v>0</v>
      </c>
      <c r="Q156" s="143">
        <f t="shared" si="21"/>
        <v>1</v>
      </c>
      <c r="R156" s="143">
        <f t="shared" si="22"/>
        <v>46</v>
      </c>
      <c r="S156" s="146"/>
      <c r="T156" s="259">
        <v>430170064</v>
      </c>
      <c r="U156" s="129" t="s">
        <v>682</v>
      </c>
      <c r="V156" s="259">
        <v>0</v>
      </c>
      <c r="W156" s="259">
        <v>0</v>
      </c>
      <c r="X156" s="259">
        <v>0</v>
      </c>
      <c r="Y156" s="259">
        <v>0</v>
      </c>
      <c r="Z156" s="259">
        <v>26</v>
      </c>
      <c r="AA156" s="259">
        <v>20</v>
      </c>
      <c r="AB156" s="259">
        <v>0</v>
      </c>
      <c r="AC156" s="259">
        <v>0</v>
      </c>
      <c r="AD156" s="259">
        <v>0</v>
      </c>
      <c r="AE156" s="259">
        <v>0</v>
      </c>
      <c r="AF156" s="259">
        <v>2</v>
      </c>
      <c r="AG156" s="259">
        <v>0</v>
      </c>
      <c r="AH156" s="259">
        <v>0</v>
      </c>
      <c r="AI156" s="259">
        <v>0</v>
      </c>
      <c r="AJ156" s="259">
        <v>0</v>
      </c>
      <c r="AK156" s="128"/>
      <c r="AL156" s="259">
        <v>430</v>
      </c>
      <c r="AM156" s="259">
        <v>170</v>
      </c>
      <c r="AN156" s="259">
        <v>64</v>
      </c>
      <c r="AO156" s="259">
        <v>1</v>
      </c>
    </row>
    <row r="157" spans="1:41">
      <c r="A157" s="131">
        <f t="shared" si="18"/>
        <v>430170100</v>
      </c>
      <c r="B157" s="132" t="str">
        <f t="shared" si="18"/>
        <v>ADVANCED MATH AND SCIENCE ACADEMY</v>
      </c>
      <c r="C157" s="143">
        <f t="shared" si="17"/>
        <v>0</v>
      </c>
      <c r="D157" s="143">
        <f t="shared" si="17"/>
        <v>0</v>
      </c>
      <c r="E157" s="143">
        <f t="shared" si="17"/>
        <v>0</v>
      </c>
      <c r="F157" s="143">
        <f t="shared" si="17"/>
        <v>0</v>
      </c>
      <c r="G157" s="143">
        <f t="shared" si="17"/>
        <v>8</v>
      </c>
      <c r="H157" s="143">
        <f t="shared" si="17"/>
        <v>33</v>
      </c>
      <c r="I157" s="143">
        <f t="shared" si="19"/>
        <v>1.5375000000000001</v>
      </c>
      <c r="J157" s="143"/>
      <c r="K157" s="143">
        <f t="shared" si="16"/>
        <v>0</v>
      </c>
      <c r="L157" s="143">
        <f t="shared" si="16"/>
        <v>0</v>
      </c>
      <c r="M157" s="143">
        <f t="shared" si="16"/>
        <v>0</v>
      </c>
      <c r="N157" s="143">
        <f t="shared" si="16"/>
        <v>0</v>
      </c>
      <c r="O157" s="143">
        <f t="shared" si="16"/>
        <v>0</v>
      </c>
      <c r="P157" s="143">
        <f t="shared" si="20"/>
        <v>1</v>
      </c>
      <c r="Q157" s="143">
        <f t="shared" si="21"/>
        <v>1</v>
      </c>
      <c r="R157" s="143">
        <f t="shared" si="22"/>
        <v>41</v>
      </c>
      <c r="S157" s="146"/>
      <c r="T157" s="259">
        <v>430170100</v>
      </c>
      <c r="U157" s="129" t="s">
        <v>682</v>
      </c>
      <c r="V157" s="259">
        <v>0</v>
      </c>
      <c r="W157" s="259">
        <v>0</v>
      </c>
      <c r="X157" s="259">
        <v>0</v>
      </c>
      <c r="Y157" s="259">
        <v>0</v>
      </c>
      <c r="Z157" s="259">
        <v>8</v>
      </c>
      <c r="AA157" s="259">
        <v>33</v>
      </c>
      <c r="AB157" s="259">
        <v>0</v>
      </c>
      <c r="AC157" s="259">
        <v>0</v>
      </c>
      <c r="AD157" s="259">
        <v>0</v>
      </c>
      <c r="AE157" s="259">
        <v>0</v>
      </c>
      <c r="AF157" s="259">
        <v>0</v>
      </c>
      <c r="AG157" s="259">
        <v>0</v>
      </c>
      <c r="AH157" s="259">
        <v>0</v>
      </c>
      <c r="AI157" s="259">
        <v>0</v>
      </c>
      <c r="AJ157" s="259">
        <v>1</v>
      </c>
      <c r="AK157" s="128"/>
      <c r="AL157" s="259">
        <v>430</v>
      </c>
      <c r="AM157" s="259">
        <v>170</v>
      </c>
      <c r="AN157" s="259">
        <v>100</v>
      </c>
      <c r="AO157" s="259">
        <v>1</v>
      </c>
    </row>
    <row r="158" spans="1:41">
      <c r="A158" s="131">
        <f t="shared" si="18"/>
        <v>430170101</v>
      </c>
      <c r="B158" s="132" t="str">
        <f t="shared" si="18"/>
        <v>ADVANCED MATH AND SCIENCE ACADEMY</v>
      </c>
      <c r="C158" s="143">
        <f t="shared" si="17"/>
        <v>0</v>
      </c>
      <c r="D158" s="143">
        <f t="shared" si="17"/>
        <v>0</v>
      </c>
      <c r="E158" s="143">
        <f t="shared" si="17"/>
        <v>0</v>
      </c>
      <c r="F158" s="143">
        <f t="shared" si="17"/>
        <v>0</v>
      </c>
      <c r="G158" s="143">
        <f t="shared" si="17"/>
        <v>1</v>
      </c>
      <c r="H158" s="143">
        <f t="shared" si="17"/>
        <v>0</v>
      </c>
      <c r="I158" s="143">
        <f t="shared" si="19"/>
        <v>3.7499999999999999E-2</v>
      </c>
      <c r="J158" s="143"/>
      <c r="K158" s="143">
        <f t="shared" si="16"/>
        <v>0</v>
      </c>
      <c r="L158" s="143">
        <f t="shared" si="16"/>
        <v>0</v>
      </c>
      <c r="M158" s="143">
        <f t="shared" si="16"/>
        <v>0</v>
      </c>
      <c r="N158" s="143">
        <f t="shared" si="16"/>
        <v>0</v>
      </c>
      <c r="O158" s="143">
        <f t="shared" si="16"/>
        <v>0</v>
      </c>
      <c r="P158" s="143">
        <f t="shared" si="20"/>
        <v>0</v>
      </c>
      <c r="Q158" s="143">
        <f t="shared" si="21"/>
        <v>1</v>
      </c>
      <c r="R158" s="143">
        <f t="shared" si="22"/>
        <v>1</v>
      </c>
      <c r="S158" s="146"/>
      <c r="T158" s="259">
        <v>430170101</v>
      </c>
      <c r="U158" s="129" t="s">
        <v>682</v>
      </c>
      <c r="V158" s="259">
        <v>0</v>
      </c>
      <c r="W158" s="259">
        <v>0</v>
      </c>
      <c r="X158" s="259">
        <v>0</v>
      </c>
      <c r="Y158" s="259">
        <v>0</v>
      </c>
      <c r="Z158" s="259">
        <v>1</v>
      </c>
      <c r="AA158" s="259">
        <v>0</v>
      </c>
      <c r="AB158" s="259">
        <v>0</v>
      </c>
      <c r="AC158" s="259">
        <v>0</v>
      </c>
      <c r="AD158" s="259">
        <v>0</v>
      </c>
      <c r="AE158" s="259">
        <v>0</v>
      </c>
      <c r="AF158" s="259">
        <v>0</v>
      </c>
      <c r="AG158" s="259">
        <v>0</v>
      </c>
      <c r="AH158" s="259">
        <v>0</v>
      </c>
      <c r="AI158" s="259">
        <v>0</v>
      </c>
      <c r="AJ158" s="259">
        <v>0</v>
      </c>
      <c r="AK158" s="128"/>
      <c r="AL158" s="259">
        <v>430</v>
      </c>
      <c r="AM158" s="259">
        <v>170</v>
      </c>
      <c r="AN158" s="259">
        <v>101</v>
      </c>
      <c r="AO158" s="259">
        <v>1</v>
      </c>
    </row>
    <row r="159" spans="1:41">
      <c r="A159" s="131">
        <f t="shared" si="18"/>
        <v>430170110</v>
      </c>
      <c r="B159" s="132" t="str">
        <f t="shared" si="18"/>
        <v>ADVANCED MATH AND SCIENCE ACADEMY</v>
      </c>
      <c r="C159" s="143">
        <f t="shared" si="17"/>
        <v>0</v>
      </c>
      <c r="D159" s="143">
        <f t="shared" si="17"/>
        <v>0</v>
      </c>
      <c r="E159" s="143">
        <f t="shared" si="17"/>
        <v>0</v>
      </c>
      <c r="F159" s="143">
        <f t="shared" si="17"/>
        <v>0</v>
      </c>
      <c r="G159" s="143">
        <f t="shared" si="17"/>
        <v>14</v>
      </c>
      <c r="H159" s="143">
        <f t="shared" si="17"/>
        <v>28</v>
      </c>
      <c r="I159" s="143">
        <f t="shared" si="19"/>
        <v>1.575</v>
      </c>
      <c r="J159" s="143"/>
      <c r="K159" s="143">
        <f t="shared" si="16"/>
        <v>0</v>
      </c>
      <c r="L159" s="143">
        <f t="shared" si="16"/>
        <v>0</v>
      </c>
      <c r="M159" s="143">
        <f t="shared" si="16"/>
        <v>0</v>
      </c>
      <c r="N159" s="143">
        <f t="shared" si="16"/>
        <v>0</v>
      </c>
      <c r="O159" s="143">
        <f t="shared" si="16"/>
        <v>1</v>
      </c>
      <c r="P159" s="143">
        <f t="shared" si="20"/>
        <v>2</v>
      </c>
      <c r="Q159" s="143">
        <f t="shared" si="21"/>
        <v>1</v>
      </c>
      <c r="R159" s="143">
        <f t="shared" si="22"/>
        <v>42</v>
      </c>
      <c r="S159" s="146"/>
      <c r="T159" s="259">
        <v>430170110</v>
      </c>
      <c r="U159" s="129" t="s">
        <v>682</v>
      </c>
      <c r="V159" s="259">
        <v>0</v>
      </c>
      <c r="W159" s="259">
        <v>0</v>
      </c>
      <c r="X159" s="259">
        <v>0</v>
      </c>
      <c r="Y159" s="259">
        <v>0</v>
      </c>
      <c r="Z159" s="259">
        <v>14</v>
      </c>
      <c r="AA159" s="259">
        <v>28</v>
      </c>
      <c r="AB159" s="259">
        <v>0</v>
      </c>
      <c r="AC159" s="259">
        <v>0</v>
      </c>
      <c r="AD159" s="259">
        <v>0</v>
      </c>
      <c r="AE159" s="259">
        <v>0</v>
      </c>
      <c r="AF159" s="259">
        <v>1</v>
      </c>
      <c r="AG159" s="259">
        <v>0</v>
      </c>
      <c r="AH159" s="259">
        <v>0</v>
      </c>
      <c r="AI159" s="259">
        <v>0</v>
      </c>
      <c r="AJ159" s="259">
        <v>2</v>
      </c>
      <c r="AK159" s="128"/>
      <c r="AL159" s="259">
        <v>430</v>
      </c>
      <c r="AM159" s="259">
        <v>170</v>
      </c>
      <c r="AN159" s="259">
        <v>110</v>
      </c>
      <c r="AO159" s="259">
        <v>1</v>
      </c>
    </row>
    <row r="160" spans="1:41">
      <c r="A160" s="131">
        <f t="shared" si="18"/>
        <v>430170125</v>
      </c>
      <c r="B160" s="132" t="str">
        <f t="shared" si="18"/>
        <v>ADVANCED MATH AND SCIENCE ACADEMY</v>
      </c>
      <c r="C160" s="143">
        <f t="shared" si="17"/>
        <v>0</v>
      </c>
      <c r="D160" s="143">
        <f t="shared" si="17"/>
        <v>0</v>
      </c>
      <c r="E160" s="143">
        <f t="shared" si="17"/>
        <v>0</v>
      </c>
      <c r="F160" s="143">
        <f t="shared" si="17"/>
        <v>0</v>
      </c>
      <c r="G160" s="143">
        <f t="shared" si="17"/>
        <v>0</v>
      </c>
      <c r="H160" s="143">
        <f t="shared" si="17"/>
        <v>3</v>
      </c>
      <c r="I160" s="143">
        <f t="shared" si="19"/>
        <v>0.1125</v>
      </c>
      <c r="J160" s="143"/>
      <c r="K160" s="143">
        <f t="shared" si="16"/>
        <v>0</v>
      </c>
      <c r="L160" s="143">
        <f t="shared" si="16"/>
        <v>0</v>
      </c>
      <c r="M160" s="143">
        <f t="shared" si="16"/>
        <v>0</v>
      </c>
      <c r="N160" s="143">
        <f t="shared" si="16"/>
        <v>0</v>
      </c>
      <c r="O160" s="143">
        <f t="shared" si="16"/>
        <v>0</v>
      </c>
      <c r="P160" s="143">
        <f t="shared" si="20"/>
        <v>0</v>
      </c>
      <c r="Q160" s="143">
        <f t="shared" si="21"/>
        <v>1</v>
      </c>
      <c r="R160" s="143">
        <f t="shared" si="22"/>
        <v>3</v>
      </c>
      <c r="S160" s="146"/>
      <c r="T160" s="259">
        <v>430170125</v>
      </c>
      <c r="U160" s="129" t="s">
        <v>682</v>
      </c>
      <c r="V160" s="259">
        <v>0</v>
      </c>
      <c r="W160" s="259">
        <v>0</v>
      </c>
      <c r="X160" s="259">
        <v>0</v>
      </c>
      <c r="Y160" s="259">
        <v>0</v>
      </c>
      <c r="Z160" s="259">
        <v>0</v>
      </c>
      <c r="AA160" s="259">
        <v>3</v>
      </c>
      <c r="AB160" s="259">
        <v>0</v>
      </c>
      <c r="AC160" s="259">
        <v>0</v>
      </c>
      <c r="AD160" s="259">
        <v>0</v>
      </c>
      <c r="AE160" s="259">
        <v>0</v>
      </c>
      <c r="AF160" s="259">
        <v>0</v>
      </c>
      <c r="AG160" s="259">
        <v>0</v>
      </c>
      <c r="AH160" s="259">
        <v>0</v>
      </c>
      <c r="AI160" s="259">
        <v>0</v>
      </c>
      <c r="AJ160" s="259">
        <v>0</v>
      </c>
      <c r="AK160" s="128"/>
      <c r="AL160" s="259">
        <v>430</v>
      </c>
      <c r="AM160" s="259">
        <v>170</v>
      </c>
      <c r="AN160" s="259">
        <v>125</v>
      </c>
      <c r="AO160" s="259">
        <v>1</v>
      </c>
    </row>
    <row r="161" spans="1:41">
      <c r="A161" s="131">
        <f t="shared" si="18"/>
        <v>430170136</v>
      </c>
      <c r="B161" s="132" t="str">
        <f t="shared" si="18"/>
        <v>ADVANCED MATH AND SCIENCE ACADEMY</v>
      </c>
      <c r="C161" s="143">
        <f t="shared" si="17"/>
        <v>0</v>
      </c>
      <c r="D161" s="143">
        <f t="shared" si="17"/>
        <v>0</v>
      </c>
      <c r="E161" s="143">
        <f t="shared" si="17"/>
        <v>0</v>
      </c>
      <c r="F161" s="143">
        <f t="shared" si="17"/>
        <v>0</v>
      </c>
      <c r="G161" s="143">
        <f t="shared" si="17"/>
        <v>0</v>
      </c>
      <c r="H161" s="143">
        <f t="shared" si="17"/>
        <v>2</v>
      </c>
      <c r="I161" s="143">
        <f t="shared" si="19"/>
        <v>7.4999999999999997E-2</v>
      </c>
      <c r="J161" s="143"/>
      <c r="K161" s="143">
        <f t="shared" si="16"/>
        <v>0</v>
      </c>
      <c r="L161" s="143">
        <f t="shared" si="16"/>
        <v>0</v>
      </c>
      <c r="M161" s="143">
        <f t="shared" si="16"/>
        <v>0</v>
      </c>
      <c r="N161" s="143">
        <f t="shared" si="16"/>
        <v>0</v>
      </c>
      <c r="O161" s="143">
        <f t="shared" si="16"/>
        <v>0</v>
      </c>
      <c r="P161" s="143">
        <f t="shared" si="20"/>
        <v>0</v>
      </c>
      <c r="Q161" s="143">
        <f t="shared" si="21"/>
        <v>1</v>
      </c>
      <c r="R161" s="143">
        <f t="shared" si="22"/>
        <v>2</v>
      </c>
      <c r="S161" s="146"/>
      <c r="T161" s="259">
        <v>430170136</v>
      </c>
      <c r="U161" s="129" t="s">
        <v>682</v>
      </c>
      <c r="V161" s="259">
        <v>0</v>
      </c>
      <c r="W161" s="259">
        <v>0</v>
      </c>
      <c r="X161" s="259">
        <v>0</v>
      </c>
      <c r="Y161" s="259">
        <v>0</v>
      </c>
      <c r="Z161" s="259">
        <v>0</v>
      </c>
      <c r="AA161" s="259">
        <v>2</v>
      </c>
      <c r="AB161" s="259">
        <v>0</v>
      </c>
      <c r="AC161" s="259">
        <v>0</v>
      </c>
      <c r="AD161" s="259">
        <v>0</v>
      </c>
      <c r="AE161" s="259">
        <v>0</v>
      </c>
      <c r="AF161" s="259">
        <v>0</v>
      </c>
      <c r="AG161" s="259">
        <v>0</v>
      </c>
      <c r="AH161" s="259">
        <v>0</v>
      </c>
      <c r="AI161" s="259">
        <v>0</v>
      </c>
      <c r="AJ161" s="259">
        <v>0</v>
      </c>
      <c r="AK161" s="128"/>
      <c r="AL161" s="259">
        <v>430</v>
      </c>
      <c r="AM161" s="259">
        <v>170</v>
      </c>
      <c r="AN161" s="259">
        <v>136</v>
      </c>
      <c r="AO161" s="259">
        <v>1</v>
      </c>
    </row>
    <row r="162" spans="1:41">
      <c r="A162" s="131">
        <f t="shared" si="18"/>
        <v>430170138</v>
      </c>
      <c r="B162" s="132" t="str">
        <f t="shared" si="18"/>
        <v>ADVANCED MATH AND SCIENCE ACADEMY</v>
      </c>
      <c r="C162" s="143">
        <f t="shared" si="17"/>
        <v>0</v>
      </c>
      <c r="D162" s="143">
        <f t="shared" si="17"/>
        <v>0</v>
      </c>
      <c r="E162" s="143">
        <f t="shared" si="17"/>
        <v>0</v>
      </c>
      <c r="F162" s="143">
        <f t="shared" si="17"/>
        <v>0</v>
      </c>
      <c r="G162" s="143">
        <f t="shared" si="17"/>
        <v>0</v>
      </c>
      <c r="H162" s="143">
        <f t="shared" si="17"/>
        <v>1</v>
      </c>
      <c r="I162" s="143">
        <f t="shared" si="19"/>
        <v>3.7499999999999999E-2</v>
      </c>
      <c r="J162" s="143"/>
      <c r="K162" s="143">
        <f t="shared" si="16"/>
        <v>0</v>
      </c>
      <c r="L162" s="143">
        <f t="shared" si="16"/>
        <v>0</v>
      </c>
      <c r="M162" s="143">
        <f t="shared" si="16"/>
        <v>0</v>
      </c>
      <c r="N162" s="143">
        <f t="shared" si="16"/>
        <v>0</v>
      </c>
      <c r="O162" s="143">
        <f t="shared" si="16"/>
        <v>0</v>
      </c>
      <c r="P162" s="143">
        <f t="shared" si="20"/>
        <v>0</v>
      </c>
      <c r="Q162" s="143">
        <f t="shared" si="21"/>
        <v>1</v>
      </c>
      <c r="R162" s="143">
        <f t="shared" si="22"/>
        <v>1</v>
      </c>
      <c r="S162" s="146"/>
      <c r="T162" s="259">
        <v>430170138</v>
      </c>
      <c r="U162" s="129" t="s">
        <v>682</v>
      </c>
      <c r="V162" s="259">
        <v>0</v>
      </c>
      <c r="W162" s="259">
        <v>0</v>
      </c>
      <c r="X162" s="259">
        <v>0</v>
      </c>
      <c r="Y162" s="259">
        <v>0</v>
      </c>
      <c r="Z162" s="259">
        <v>0</v>
      </c>
      <c r="AA162" s="259">
        <v>1</v>
      </c>
      <c r="AB162" s="259">
        <v>0</v>
      </c>
      <c r="AC162" s="259">
        <v>0</v>
      </c>
      <c r="AD162" s="259">
        <v>0</v>
      </c>
      <c r="AE162" s="259">
        <v>0</v>
      </c>
      <c r="AF162" s="259">
        <v>0</v>
      </c>
      <c r="AG162" s="259">
        <v>0</v>
      </c>
      <c r="AH162" s="259">
        <v>0</v>
      </c>
      <c r="AI162" s="259">
        <v>0</v>
      </c>
      <c r="AJ162" s="259">
        <v>0</v>
      </c>
      <c r="AK162" s="128"/>
      <c r="AL162" s="259">
        <v>430</v>
      </c>
      <c r="AM162" s="259">
        <v>170</v>
      </c>
      <c r="AN162" s="259">
        <v>138</v>
      </c>
      <c r="AO162" s="259">
        <v>1</v>
      </c>
    </row>
    <row r="163" spans="1:41">
      <c r="A163" s="131">
        <f t="shared" si="18"/>
        <v>430170139</v>
      </c>
      <c r="B163" s="132" t="str">
        <f t="shared" si="18"/>
        <v>ADVANCED MATH AND SCIENCE ACADEMY</v>
      </c>
      <c r="C163" s="143">
        <f t="shared" si="17"/>
        <v>0</v>
      </c>
      <c r="D163" s="143">
        <f t="shared" si="17"/>
        <v>0</v>
      </c>
      <c r="E163" s="143">
        <f t="shared" si="17"/>
        <v>0</v>
      </c>
      <c r="F163" s="143">
        <f t="shared" si="17"/>
        <v>0</v>
      </c>
      <c r="G163" s="143">
        <f t="shared" si="17"/>
        <v>5</v>
      </c>
      <c r="H163" s="143">
        <f t="shared" si="17"/>
        <v>8</v>
      </c>
      <c r="I163" s="143">
        <f t="shared" si="19"/>
        <v>0.48749999999999999</v>
      </c>
      <c r="J163" s="143"/>
      <c r="K163" s="143">
        <f t="shared" si="16"/>
        <v>0</v>
      </c>
      <c r="L163" s="143">
        <f t="shared" si="16"/>
        <v>0</v>
      </c>
      <c r="M163" s="143">
        <f t="shared" si="16"/>
        <v>0</v>
      </c>
      <c r="N163" s="143">
        <f t="shared" si="16"/>
        <v>0</v>
      </c>
      <c r="O163" s="143">
        <f t="shared" si="16"/>
        <v>0</v>
      </c>
      <c r="P163" s="143">
        <f t="shared" si="20"/>
        <v>1</v>
      </c>
      <c r="Q163" s="143">
        <f t="shared" si="21"/>
        <v>1</v>
      </c>
      <c r="R163" s="143">
        <f t="shared" si="22"/>
        <v>13</v>
      </c>
      <c r="S163" s="146"/>
      <c r="T163" s="259">
        <v>430170139</v>
      </c>
      <c r="U163" s="129" t="s">
        <v>682</v>
      </c>
      <c r="V163" s="259">
        <v>0</v>
      </c>
      <c r="W163" s="259">
        <v>0</v>
      </c>
      <c r="X163" s="259">
        <v>0</v>
      </c>
      <c r="Y163" s="259">
        <v>0</v>
      </c>
      <c r="Z163" s="259">
        <v>5</v>
      </c>
      <c r="AA163" s="259">
        <v>8</v>
      </c>
      <c r="AB163" s="259">
        <v>0</v>
      </c>
      <c r="AC163" s="259">
        <v>0</v>
      </c>
      <c r="AD163" s="259">
        <v>0</v>
      </c>
      <c r="AE163" s="259">
        <v>0</v>
      </c>
      <c r="AF163" s="259">
        <v>0</v>
      </c>
      <c r="AG163" s="259">
        <v>0</v>
      </c>
      <c r="AH163" s="259">
        <v>0</v>
      </c>
      <c r="AI163" s="259">
        <v>0</v>
      </c>
      <c r="AJ163" s="259">
        <v>1</v>
      </c>
      <c r="AK163" s="128"/>
      <c r="AL163" s="259">
        <v>430</v>
      </c>
      <c r="AM163" s="259">
        <v>170</v>
      </c>
      <c r="AN163" s="259">
        <v>139</v>
      </c>
      <c r="AO163" s="259">
        <v>1</v>
      </c>
    </row>
    <row r="164" spans="1:41">
      <c r="A164" s="131">
        <f t="shared" si="18"/>
        <v>430170141</v>
      </c>
      <c r="B164" s="132" t="str">
        <f t="shared" si="18"/>
        <v>ADVANCED MATH AND SCIENCE ACADEMY</v>
      </c>
      <c r="C164" s="143">
        <f t="shared" si="17"/>
        <v>0</v>
      </c>
      <c r="D164" s="143">
        <f t="shared" si="17"/>
        <v>0</v>
      </c>
      <c r="E164" s="143">
        <f t="shared" si="17"/>
        <v>0</v>
      </c>
      <c r="F164" s="143">
        <f t="shared" si="17"/>
        <v>0</v>
      </c>
      <c r="G164" s="143">
        <f t="shared" si="17"/>
        <v>39</v>
      </c>
      <c r="H164" s="143">
        <f t="shared" si="17"/>
        <v>44</v>
      </c>
      <c r="I164" s="143">
        <f t="shared" si="19"/>
        <v>3.15</v>
      </c>
      <c r="J164" s="143"/>
      <c r="K164" s="143">
        <f t="shared" ref="K164:O214" si="23">ROUND(AB164,0)</f>
        <v>0</v>
      </c>
      <c r="L164" s="143">
        <f t="shared" si="23"/>
        <v>0</v>
      </c>
      <c r="M164" s="143">
        <f t="shared" si="23"/>
        <v>1</v>
      </c>
      <c r="N164" s="143">
        <f t="shared" si="23"/>
        <v>0</v>
      </c>
      <c r="O164" s="143">
        <f t="shared" si="23"/>
        <v>2</v>
      </c>
      <c r="P164" s="143">
        <f t="shared" si="20"/>
        <v>5</v>
      </c>
      <c r="Q164" s="143">
        <f t="shared" si="21"/>
        <v>2</v>
      </c>
      <c r="R164" s="143">
        <f t="shared" si="22"/>
        <v>84</v>
      </c>
      <c r="S164" s="146"/>
      <c r="T164" s="259">
        <v>430170141</v>
      </c>
      <c r="U164" s="129" t="s">
        <v>682</v>
      </c>
      <c r="V164" s="259">
        <v>0</v>
      </c>
      <c r="W164" s="259">
        <v>0</v>
      </c>
      <c r="X164" s="259">
        <v>0</v>
      </c>
      <c r="Y164" s="259">
        <v>0</v>
      </c>
      <c r="Z164" s="259">
        <v>39</v>
      </c>
      <c r="AA164" s="259">
        <v>44</v>
      </c>
      <c r="AB164" s="259">
        <v>0</v>
      </c>
      <c r="AC164" s="259">
        <v>0</v>
      </c>
      <c r="AD164" s="259">
        <v>1</v>
      </c>
      <c r="AE164" s="259">
        <v>0</v>
      </c>
      <c r="AF164" s="259">
        <v>2</v>
      </c>
      <c r="AG164" s="259">
        <v>0</v>
      </c>
      <c r="AH164" s="259">
        <v>0</v>
      </c>
      <c r="AI164" s="259">
        <v>0</v>
      </c>
      <c r="AJ164" s="259">
        <v>5</v>
      </c>
      <c r="AK164" s="128"/>
      <c r="AL164" s="259">
        <v>430</v>
      </c>
      <c r="AM164" s="259">
        <v>170</v>
      </c>
      <c r="AN164" s="259">
        <v>141</v>
      </c>
      <c r="AO164" s="259">
        <v>2</v>
      </c>
    </row>
    <row r="165" spans="1:41">
      <c r="A165" s="131">
        <f t="shared" si="18"/>
        <v>430170153</v>
      </c>
      <c r="B165" s="132" t="str">
        <f t="shared" si="18"/>
        <v>ADVANCED MATH AND SCIENCE ACADEMY</v>
      </c>
      <c r="C165" s="143">
        <f t="shared" si="17"/>
        <v>0</v>
      </c>
      <c r="D165" s="143">
        <f t="shared" si="17"/>
        <v>0</v>
      </c>
      <c r="E165" s="143">
        <f t="shared" si="17"/>
        <v>0</v>
      </c>
      <c r="F165" s="143">
        <f t="shared" si="17"/>
        <v>0</v>
      </c>
      <c r="G165" s="143">
        <f t="shared" si="17"/>
        <v>0</v>
      </c>
      <c r="H165" s="143">
        <f t="shared" si="17"/>
        <v>1</v>
      </c>
      <c r="I165" s="143">
        <f t="shared" si="19"/>
        <v>3.7499999999999999E-2</v>
      </c>
      <c r="J165" s="143"/>
      <c r="K165" s="143">
        <f t="shared" si="23"/>
        <v>0</v>
      </c>
      <c r="L165" s="143">
        <f t="shared" si="23"/>
        <v>0</v>
      </c>
      <c r="M165" s="143">
        <f t="shared" si="23"/>
        <v>0</v>
      </c>
      <c r="N165" s="143">
        <f t="shared" si="23"/>
        <v>0</v>
      </c>
      <c r="O165" s="143">
        <f t="shared" si="23"/>
        <v>0</v>
      </c>
      <c r="P165" s="143">
        <f t="shared" si="20"/>
        <v>0</v>
      </c>
      <c r="Q165" s="143">
        <f t="shared" si="21"/>
        <v>1</v>
      </c>
      <c r="R165" s="143">
        <f t="shared" si="22"/>
        <v>1</v>
      </c>
      <c r="S165" s="146"/>
      <c r="T165" s="259">
        <v>430170153</v>
      </c>
      <c r="U165" s="129" t="s">
        <v>682</v>
      </c>
      <c r="V165" s="259">
        <v>0</v>
      </c>
      <c r="W165" s="259">
        <v>0</v>
      </c>
      <c r="X165" s="259">
        <v>0</v>
      </c>
      <c r="Y165" s="259">
        <v>0</v>
      </c>
      <c r="Z165" s="259">
        <v>0</v>
      </c>
      <c r="AA165" s="259">
        <v>1</v>
      </c>
      <c r="AB165" s="259">
        <v>0</v>
      </c>
      <c r="AC165" s="259">
        <v>0</v>
      </c>
      <c r="AD165" s="259">
        <v>0</v>
      </c>
      <c r="AE165" s="259">
        <v>0</v>
      </c>
      <c r="AF165" s="259">
        <v>0</v>
      </c>
      <c r="AG165" s="259">
        <v>0</v>
      </c>
      <c r="AH165" s="259">
        <v>0</v>
      </c>
      <c r="AI165" s="259">
        <v>0</v>
      </c>
      <c r="AJ165" s="259">
        <v>0</v>
      </c>
      <c r="AK165" s="128"/>
      <c r="AL165" s="259">
        <v>430</v>
      </c>
      <c r="AM165" s="259">
        <v>170</v>
      </c>
      <c r="AN165" s="259">
        <v>153</v>
      </c>
      <c r="AO165" s="259">
        <v>1</v>
      </c>
    </row>
    <row r="166" spans="1:41">
      <c r="A166" s="131">
        <f t="shared" si="18"/>
        <v>430170158</v>
      </c>
      <c r="B166" s="132" t="str">
        <f t="shared" si="18"/>
        <v>ADVANCED MATH AND SCIENCE ACADEMY</v>
      </c>
      <c r="C166" s="143">
        <f t="shared" si="17"/>
        <v>0</v>
      </c>
      <c r="D166" s="143">
        <f t="shared" si="17"/>
        <v>0</v>
      </c>
      <c r="E166" s="143">
        <f t="shared" si="17"/>
        <v>0</v>
      </c>
      <c r="F166" s="143">
        <f t="shared" si="17"/>
        <v>0</v>
      </c>
      <c r="G166" s="143">
        <f t="shared" si="17"/>
        <v>2</v>
      </c>
      <c r="H166" s="143">
        <f t="shared" si="17"/>
        <v>3</v>
      </c>
      <c r="I166" s="143">
        <f t="shared" si="19"/>
        <v>0.1875</v>
      </c>
      <c r="J166" s="143"/>
      <c r="K166" s="143">
        <f t="shared" si="23"/>
        <v>0</v>
      </c>
      <c r="L166" s="143">
        <f t="shared" si="23"/>
        <v>0</v>
      </c>
      <c r="M166" s="143">
        <f t="shared" si="23"/>
        <v>0</v>
      </c>
      <c r="N166" s="143">
        <f t="shared" si="23"/>
        <v>0</v>
      </c>
      <c r="O166" s="143">
        <f t="shared" si="23"/>
        <v>0</v>
      </c>
      <c r="P166" s="143">
        <f t="shared" si="20"/>
        <v>0</v>
      </c>
      <c r="Q166" s="143">
        <f t="shared" si="21"/>
        <v>1</v>
      </c>
      <c r="R166" s="143">
        <f t="shared" si="22"/>
        <v>5</v>
      </c>
      <c r="S166" s="146"/>
      <c r="T166" s="259">
        <v>430170158</v>
      </c>
      <c r="U166" s="129" t="s">
        <v>682</v>
      </c>
      <c r="V166" s="259">
        <v>0</v>
      </c>
      <c r="W166" s="259">
        <v>0</v>
      </c>
      <c r="X166" s="259">
        <v>0</v>
      </c>
      <c r="Y166" s="259">
        <v>0</v>
      </c>
      <c r="Z166" s="259">
        <v>2</v>
      </c>
      <c r="AA166" s="259">
        <v>3</v>
      </c>
      <c r="AB166" s="259">
        <v>0</v>
      </c>
      <c r="AC166" s="259">
        <v>0</v>
      </c>
      <c r="AD166" s="259">
        <v>0</v>
      </c>
      <c r="AE166" s="259">
        <v>0</v>
      </c>
      <c r="AF166" s="259">
        <v>0</v>
      </c>
      <c r="AG166" s="259">
        <v>0</v>
      </c>
      <c r="AH166" s="259">
        <v>0</v>
      </c>
      <c r="AI166" s="259">
        <v>0</v>
      </c>
      <c r="AJ166" s="259">
        <v>0</v>
      </c>
      <c r="AK166" s="128"/>
      <c r="AL166" s="259">
        <v>430</v>
      </c>
      <c r="AM166" s="259">
        <v>170</v>
      </c>
      <c r="AN166" s="259">
        <v>158</v>
      </c>
      <c r="AO166" s="259">
        <v>1</v>
      </c>
    </row>
    <row r="167" spans="1:41">
      <c r="A167" s="131">
        <f t="shared" si="18"/>
        <v>430170170</v>
      </c>
      <c r="B167" s="132" t="str">
        <f t="shared" si="18"/>
        <v>ADVANCED MATH AND SCIENCE ACADEMY</v>
      </c>
      <c r="C167" s="143">
        <f t="shared" si="17"/>
        <v>0</v>
      </c>
      <c r="D167" s="143">
        <f t="shared" si="17"/>
        <v>0</v>
      </c>
      <c r="E167" s="143">
        <f t="shared" si="17"/>
        <v>0</v>
      </c>
      <c r="F167" s="143">
        <f t="shared" si="17"/>
        <v>0</v>
      </c>
      <c r="G167" s="143">
        <f t="shared" si="17"/>
        <v>261</v>
      </c>
      <c r="H167" s="143">
        <f t="shared" si="17"/>
        <v>213</v>
      </c>
      <c r="I167" s="143">
        <f t="shared" si="19"/>
        <v>17.774999999999999</v>
      </c>
      <c r="J167" s="143"/>
      <c r="K167" s="143">
        <f t="shared" si="23"/>
        <v>0</v>
      </c>
      <c r="L167" s="143">
        <f t="shared" si="23"/>
        <v>0</v>
      </c>
      <c r="M167" s="143">
        <f t="shared" si="23"/>
        <v>0</v>
      </c>
      <c r="N167" s="143">
        <f t="shared" si="23"/>
        <v>0</v>
      </c>
      <c r="O167" s="143">
        <f t="shared" si="23"/>
        <v>29</v>
      </c>
      <c r="P167" s="143">
        <f t="shared" si="20"/>
        <v>23</v>
      </c>
      <c r="Q167" s="143">
        <f t="shared" si="21"/>
        <v>2</v>
      </c>
      <c r="R167" s="143">
        <f t="shared" si="22"/>
        <v>474</v>
      </c>
      <c r="S167" s="146"/>
      <c r="T167" s="259">
        <v>430170170</v>
      </c>
      <c r="U167" s="129" t="s">
        <v>682</v>
      </c>
      <c r="V167" s="259">
        <v>0</v>
      </c>
      <c r="W167" s="259">
        <v>0</v>
      </c>
      <c r="X167" s="259">
        <v>0</v>
      </c>
      <c r="Y167" s="259">
        <v>0</v>
      </c>
      <c r="Z167" s="259">
        <v>261</v>
      </c>
      <c r="AA167" s="259">
        <v>213</v>
      </c>
      <c r="AB167" s="259">
        <v>0</v>
      </c>
      <c r="AC167" s="259">
        <v>0</v>
      </c>
      <c r="AD167" s="259">
        <v>0</v>
      </c>
      <c r="AE167" s="259">
        <v>0</v>
      </c>
      <c r="AF167" s="259">
        <v>29</v>
      </c>
      <c r="AG167" s="259">
        <v>0</v>
      </c>
      <c r="AH167" s="259">
        <v>0</v>
      </c>
      <c r="AI167" s="259">
        <v>0</v>
      </c>
      <c r="AJ167" s="259">
        <v>23</v>
      </c>
      <c r="AK167" s="128"/>
      <c r="AL167" s="259">
        <v>430</v>
      </c>
      <c r="AM167" s="259">
        <v>170</v>
      </c>
      <c r="AN167" s="259">
        <v>170</v>
      </c>
      <c r="AO167" s="259">
        <v>2</v>
      </c>
    </row>
    <row r="168" spans="1:41">
      <c r="A168" s="131">
        <f t="shared" si="18"/>
        <v>430170174</v>
      </c>
      <c r="B168" s="132" t="str">
        <f t="shared" si="18"/>
        <v>ADVANCED MATH AND SCIENCE ACADEMY</v>
      </c>
      <c r="C168" s="143">
        <f t="shared" si="17"/>
        <v>0</v>
      </c>
      <c r="D168" s="143">
        <f t="shared" si="17"/>
        <v>0</v>
      </c>
      <c r="E168" s="143">
        <f t="shared" si="17"/>
        <v>0</v>
      </c>
      <c r="F168" s="143">
        <f t="shared" si="17"/>
        <v>0</v>
      </c>
      <c r="G168" s="143">
        <f t="shared" si="17"/>
        <v>17</v>
      </c>
      <c r="H168" s="143">
        <f t="shared" si="17"/>
        <v>5</v>
      </c>
      <c r="I168" s="143">
        <f t="shared" si="19"/>
        <v>0.82499999999999996</v>
      </c>
      <c r="J168" s="143"/>
      <c r="K168" s="143">
        <f t="shared" si="23"/>
        <v>0</v>
      </c>
      <c r="L168" s="143">
        <f t="shared" si="23"/>
        <v>0</v>
      </c>
      <c r="M168" s="143">
        <f t="shared" si="23"/>
        <v>0</v>
      </c>
      <c r="N168" s="143">
        <f t="shared" si="23"/>
        <v>0</v>
      </c>
      <c r="O168" s="143">
        <f t="shared" si="23"/>
        <v>0</v>
      </c>
      <c r="P168" s="143">
        <f t="shared" si="20"/>
        <v>1</v>
      </c>
      <c r="Q168" s="143">
        <f t="shared" si="21"/>
        <v>1</v>
      </c>
      <c r="R168" s="143">
        <f t="shared" si="22"/>
        <v>22</v>
      </c>
      <c r="S168" s="146"/>
      <c r="T168" s="259">
        <v>430170174</v>
      </c>
      <c r="U168" s="129" t="s">
        <v>682</v>
      </c>
      <c r="V168" s="259">
        <v>0</v>
      </c>
      <c r="W168" s="259">
        <v>0</v>
      </c>
      <c r="X168" s="259">
        <v>0</v>
      </c>
      <c r="Y168" s="259">
        <v>0</v>
      </c>
      <c r="Z168" s="259">
        <v>17</v>
      </c>
      <c r="AA168" s="259">
        <v>5</v>
      </c>
      <c r="AB168" s="259">
        <v>0</v>
      </c>
      <c r="AC168" s="259">
        <v>0</v>
      </c>
      <c r="AD168" s="259">
        <v>0</v>
      </c>
      <c r="AE168" s="259">
        <v>0</v>
      </c>
      <c r="AF168" s="259">
        <v>0</v>
      </c>
      <c r="AG168" s="259">
        <v>0</v>
      </c>
      <c r="AH168" s="259">
        <v>0</v>
      </c>
      <c r="AI168" s="259">
        <v>0</v>
      </c>
      <c r="AJ168" s="259">
        <v>1</v>
      </c>
      <c r="AK168" s="128"/>
      <c r="AL168" s="259">
        <v>430</v>
      </c>
      <c r="AM168" s="259">
        <v>170</v>
      </c>
      <c r="AN168" s="259">
        <v>174</v>
      </c>
      <c r="AO168" s="259">
        <v>1</v>
      </c>
    </row>
    <row r="169" spans="1:41">
      <c r="A169" s="131">
        <f t="shared" si="18"/>
        <v>430170177</v>
      </c>
      <c r="B169" s="132" t="str">
        <f t="shared" si="18"/>
        <v>ADVANCED MATH AND SCIENCE ACADEMY</v>
      </c>
      <c r="C169" s="143">
        <f t="shared" si="17"/>
        <v>0</v>
      </c>
      <c r="D169" s="143">
        <f t="shared" si="17"/>
        <v>0</v>
      </c>
      <c r="E169" s="143">
        <f t="shared" si="17"/>
        <v>0</v>
      </c>
      <c r="F169" s="143">
        <f t="shared" si="17"/>
        <v>0</v>
      </c>
      <c r="G169" s="143">
        <f t="shared" si="17"/>
        <v>2</v>
      </c>
      <c r="H169" s="143">
        <f t="shared" si="17"/>
        <v>3</v>
      </c>
      <c r="I169" s="143">
        <f t="shared" si="19"/>
        <v>0.1875</v>
      </c>
      <c r="J169" s="143"/>
      <c r="K169" s="143">
        <f t="shared" si="23"/>
        <v>0</v>
      </c>
      <c r="L169" s="143">
        <f t="shared" si="23"/>
        <v>0</v>
      </c>
      <c r="M169" s="143">
        <f t="shared" si="23"/>
        <v>0</v>
      </c>
      <c r="N169" s="143">
        <f t="shared" si="23"/>
        <v>0</v>
      </c>
      <c r="O169" s="143">
        <f t="shared" si="23"/>
        <v>0</v>
      </c>
      <c r="P169" s="143">
        <f t="shared" si="20"/>
        <v>0</v>
      </c>
      <c r="Q169" s="143">
        <f t="shared" si="21"/>
        <v>1</v>
      </c>
      <c r="R169" s="143">
        <f t="shared" si="22"/>
        <v>5</v>
      </c>
      <c r="S169" s="146"/>
      <c r="T169" s="259">
        <v>430170177</v>
      </c>
      <c r="U169" s="129" t="s">
        <v>682</v>
      </c>
      <c r="V169" s="259">
        <v>0</v>
      </c>
      <c r="W169" s="259">
        <v>0</v>
      </c>
      <c r="X169" s="259">
        <v>0</v>
      </c>
      <c r="Y169" s="259">
        <v>0</v>
      </c>
      <c r="Z169" s="259">
        <v>2</v>
      </c>
      <c r="AA169" s="259">
        <v>3</v>
      </c>
      <c r="AB169" s="259">
        <v>0</v>
      </c>
      <c r="AC169" s="259">
        <v>0</v>
      </c>
      <c r="AD169" s="259">
        <v>0</v>
      </c>
      <c r="AE169" s="259">
        <v>0</v>
      </c>
      <c r="AF169" s="259">
        <v>0</v>
      </c>
      <c r="AG169" s="259">
        <v>0</v>
      </c>
      <c r="AH169" s="259">
        <v>0</v>
      </c>
      <c r="AI169" s="259">
        <v>0</v>
      </c>
      <c r="AJ169" s="259">
        <v>0</v>
      </c>
      <c r="AK169" s="128"/>
      <c r="AL169" s="259">
        <v>430</v>
      </c>
      <c r="AM169" s="259">
        <v>170</v>
      </c>
      <c r="AN169" s="259">
        <v>177</v>
      </c>
      <c r="AO169" s="259">
        <v>1</v>
      </c>
    </row>
    <row r="170" spans="1:41">
      <c r="A170" s="131">
        <f t="shared" si="18"/>
        <v>430170198</v>
      </c>
      <c r="B170" s="132" t="str">
        <f t="shared" si="18"/>
        <v>ADVANCED MATH AND SCIENCE ACADEMY</v>
      </c>
      <c r="C170" s="143">
        <f t="shared" si="17"/>
        <v>0</v>
      </c>
      <c r="D170" s="143">
        <f t="shared" si="17"/>
        <v>0</v>
      </c>
      <c r="E170" s="143">
        <f t="shared" si="17"/>
        <v>0</v>
      </c>
      <c r="F170" s="143">
        <f t="shared" si="17"/>
        <v>0</v>
      </c>
      <c r="G170" s="143">
        <f t="shared" si="17"/>
        <v>1</v>
      </c>
      <c r="H170" s="143">
        <f t="shared" si="17"/>
        <v>6</v>
      </c>
      <c r="I170" s="143">
        <f t="shared" si="19"/>
        <v>0.26250000000000001</v>
      </c>
      <c r="J170" s="143"/>
      <c r="K170" s="143">
        <f t="shared" si="23"/>
        <v>0</v>
      </c>
      <c r="L170" s="143">
        <f t="shared" si="23"/>
        <v>0</v>
      </c>
      <c r="M170" s="143">
        <f t="shared" si="23"/>
        <v>0</v>
      </c>
      <c r="N170" s="143">
        <f t="shared" si="23"/>
        <v>0</v>
      </c>
      <c r="O170" s="143">
        <f t="shared" si="23"/>
        <v>0</v>
      </c>
      <c r="P170" s="143">
        <f t="shared" si="20"/>
        <v>0</v>
      </c>
      <c r="Q170" s="143">
        <f t="shared" si="21"/>
        <v>1</v>
      </c>
      <c r="R170" s="143">
        <f t="shared" si="22"/>
        <v>7</v>
      </c>
      <c r="S170" s="146"/>
      <c r="T170" s="259">
        <v>430170198</v>
      </c>
      <c r="U170" s="129" t="s">
        <v>682</v>
      </c>
      <c r="V170" s="259">
        <v>0</v>
      </c>
      <c r="W170" s="259">
        <v>0</v>
      </c>
      <c r="X170" s="259">
        <v>0</v>
      </c>
      <c r="Y170" s="259">
        <v>0</v>
      </c>
      <c r="Z170" s="259">
        <v>1</v>
      </c>
      <c r="AA170" s="259">
        <v>6</v>
      </c>
      <c r="AB170" s="259">
        <v>0</v>
      </c>
      <c r="AC170" s="259">
        <v>0</v>
      </c>
      <c r="AD170" s="259">
        <v>0</v>
      </c>
      <c r="AE170" s="259">
        <v>0</v>
      </c>
      <c r="AF170" s="259">
        <v>0</v>
      </c>
      <c r="AG170" s="259">
        <v>0</v>
      </c>
      <c r="AH170" s="259">
        <v>0</v>
      </c>
      <c r="AI170" s="259">
        <v>0</v>
      </c>
      <c r="AJ170" s="259">
        <v>0</v>
      </c>
      <c r="AK170" s="128"/>
      <c r="AL170" s="259">
        <v>430</v>
      </c>
      <c r="AM170" s="259">
        <v>170</v>
      </c>
      <c r="AN170" s="259">
        <v>198</v>
      </c>
      <c r="AO170" s="259">
        <v>1</v>
      </c>
    </row>
    <row r="171" spans="1:41">
      <c r="A171" s="131">
        <f t="shared" si="18"/>
        <v>430170207</v>
      </c>
      <c r="B171" s="132" t="str">
        <f t="shared" si="18"/>
        <v>ADVANCED MATH AND SCIENCE ACADEMY</v>
      </c>
      <c r="C171" s="143">
        <f t="shared" si="17"/>
        <v>0</v>
      </c>
      <c r="D171" s="143">
        <f t="shared" si="17"/>
        <v>0</v>
      </c>
      <c r="E171" s="143">
        <f t="shared" si="17"/>
        <v>0</v>
      </c>
      <c r="F171" s="143">
        <f t="shared" si="17"/>
        <v>0</v>
      </c>
      <c r="G171" s="143">
        <f t="shared" si="17"/>
        <v>0</v>
      </c>
      <c r="H171" s="143">
        <f t="shared" si="17"/>
        <v>2</v>
      </c>
      <c r="I171" s="143">
        <f t="shared" si="19"/>
        <v>7.4999999999999997E-2</v>
      </c>
      <c r="J171" s="143"/>
      <c r="K171" s="143">
        <f t="shared" si="23"/>
        <v>0</v>
      </c>
      <c r="L171" s="143">
        <f t="shared" si="23"/>
        <v>0</v>
      </c>
      <c r="M171" s="143">
        <f t="shared" si="23"/>
        <v>0</v>
      </c>
      <c r="N171" s="143">
        <f t="shared" si="23"/>
        <v>0</v>
      </c>
      <c r="O171" s="143">
        <f t="shared" si="23"/>
        <v>0</v>
      </c>
      <c r="P171" s="143">
        <f t="shared" si="20"/>
        <v>0</v>
      </c>
      <c r="Q171" s="143">
        <f t="shared" si="21"/>
        <v>1</v>
      </c>
      <c r="R171" s="143">
        <f t="shared" si="22"/>
        <v>2</v>
      </c>
      <c r="S171" s="146"/>
      <c r="T171" s="259">
        <v>430170207</v>
      </c>
      <c r="U171" s="129" t="s">
        <v>682</v>
      </c>
      <c r="V171" s="259">
        <v>0</v>
      </c>
      <c r="W171" s="259">
        <v>0</v>
      </c>
      <c r="X171" s="259">
        <v>0</v>
      </c>
      <c r="Y171" s="259">
        <v>0</v>
      </c>
      <c r="Z171" s="259">
        <v>0</v>
      </c>
      <c r="AA171" s="259">
        <v>2</v>
      </c>
      <c r="AB171" s="259">
        <v>0</v>
      </c>
      <c r="AC171" s="259">
        <v>0</v>
      </c>
      <c r="AD171" s="259">
        <v>0</v>
      </c>
      <c r="AE171" s="259">
        <v>0</v>
      </c>
      <c r="AF171" s="259">
        <v>0</v>
      </c>
      <c r="AG171" s="259">
        <v>0</v>
      </c>
      <c r="AH171" s="259">
        <v>0</v>
      </c>
      <c r="AI171" s="259">
        <v>0</v>
      </c>
      <c r="AJ171" s="259">
        <v>0</v>
      </c>
      <c r="AK171" s="128"/>
      <c r="AL171" s="259">
        <v>430</v>
      </c>
      <c r="AM171" s="259">
        <v>170</v>
      </c>
      <c r="AN171" s="259">
        <v>207</v>
      </c>
      <c r="AO171" s="259">
        <v>1</v>
      </c>
    </row>
    <row r="172" spans="1:41">
      <c r="A172" s="131">
        <f t="shared" si="18"/>
        <v>430170213</v>
      </c>
      <c r="B172" s="132" t="str">
        <f t="shared" si="18"/>
        <v>ADVANCED MATH AND SCIENCE ACADEMY</v>
      </c>
      <c r="C172" s="143">
        <f t="shared" si="17"/>
        <v>0</v>
      </c>
      <c r="D172" s="143">
        <f t="shared" si="17"/>
        <v>0</v>
      </c>
      <c r="E172" s="143">
        <f t="shared" si="17"/>
        <v>0</v>
      </c>
      <c r="F172" s="143">
        <f t="shared" si="17"/>
        <v>0</v>
      </c>
      <c r="G172" s="143">
        <f t="shared" si="17"/>
        <v>4</v>
      </c>
      <c r="H172" s="143">
        <f t="shared" si="17"/>
        <v>0</v>
      </c>
      <c r="I172" s="143">
        <f t="shared" si="19"/>
        <v>0.15</v>
      </c>
      <c r="J172" s="143"/>
      <c r="K172" s="143">
        <f t="shared" si="23"/>
        <v>0</v>
      </c>
      <c r="L172" s="143">
        <f t="shared" si="23"/>
        <v>0</v>
      </c>
      <c r="M172" s="143">
        <f t="shared" si="23"/>
        <v>0</v>
      </c>
      <c r="N172" s="143">
        <f t="shared" si="23"/>
        <v>0</v>
      </c>
      <c r="O172" s="143">
        <f t="shared" si="23"/>
        <v>0</v>
      </c>
      <c r="P172" s="143">
        <f t="shared" si="20"/>
        <v>0</v>
      </c>
      <c r="Q172" s="143">
        <f t="shared" si="21"/>
        <v>1</v>
      </c>
      <c r="R172" s="143">
        <f t="shared" si="22"/>
        <v>4</v>
      </c>
      <c r="S172" s="146"/>
      <c r="T172" s="259">
        <v>430170213</v>
      </c>
      <c r="U172" s="129" t="s">
        <v>682</v>
      </c>
      <c r="V172" s="259">
        <v>0</v>
      </c>
      <c r="W172" s="259">
        <v>0</v>
      </c>
      <c r="X172" s="259">
        <v>0</v>
      </c>
      <c r="Y172" s="259">
        <v>0</v>
      </c>
      <c r="Z172" s="259">
        <v>4</v>
      </c>
      <c r="AA172" s="259">
        <v>0</v>
      </c>
      <c r="AB172" s="259">
        <v>0</v>
      </c>
      <c r="AC172" s="259">
        <v>0</v>
      </c>
      <c r="AD172" s="259">
        <v>0</v>
      </c>
      <c r="AE172" s="259">
        <v>0</v>
      </c>
      <c r="AF172" s="259">
        <v>0</v>
      </c>
      <c r="AG172" s="259">
        <v>0</v>
      </c>
      <c r="AH172" s="259">
        <v>0</v>
      </c>
      <c r="AI172" s="259">
        <v>0</v>
      </c>
      <c r="AJ172" s="259">
        <v>0</v>
      </c>
      <c r="AK172" s="128"/>
      <c r="AL172" s="259">
        <v>430</v>
      </c>
      <c r="AM172" s="259">
        <v>170</v>
      </c>
      <c r="AN172" s="259">
        <v>213</v>
      </c>
      <c r="AO172" s="259">
        <v>1</v>
      </c>
    </row>
    <row r="173" spans="1:41">
      <c r="A173" s="131">
        <f t="shared" si="18"/>
        <v>430170271</v>
      </c>
      <c r="B173" s="132" t="str">
        <f t="shared" si="18"/>
        <v>ADVANCED MATH AND SCIENCE ACADEMY</v>
      </c>
      <c r="C173" s="143">
        <f t="shared" si="17"/>
        <v>0</v>
      </c>
      <c r="D173" s="143">
        <f t="shared" si="17"/>
        <v>0</v>
      </c>
      <c r="E173" s="143">
        <f t="shared" si="17"/>
        <v>0</v>
      </c>
      <c r="F173" s="143">
        <f t="shared" si="17"/>
        <v>0</v>
      </c>
      <c r="G173" s="143">
        <f t="shared" si="17"/>
        <v>15</v>
      </c>
      <c r="H173" s="143">
        <f t="shared" si="17"/>
        <v>48</v>
      </c>
      <c r="I173" s="143">
        <f t="shared" si="19"/>
        <v>2.3624999999999998</v>
      </c>
      <c r="J173" s="143"/>
      <c r="K173" s="143">
        <f t="shared" si="23"/>
        <v>0</v>
      </c>
      <c r="L173" s="143">
        <f t="shared" si="23"/>
        <v>0</v>
      </c>
      <c r="M173" s="143">
        <f t="shared" si="23"/>
        <v>0</v>
      </c>
      <c r="N173" s="143">
        <f t="shared" si="23"/>
        <v>0</v>
      </c>
      <c r="O173" s="143">
        <f t="shared" si="23"/>
        <v>2</v>
      </c>
      <c r="P173" s="143">
        <f t="shared" si="20"/>
        <v>2</v>
      </c>
      <c r="Q173" s="143">
        <f t="shared" si="21"/>
        <v>1</v>
      </c>
      <c r="R173" s="143">
        <f t="shared" si="22"/>
        <v>63</v>
      </c>
      <c r="S173" s="146"/>
      <c r="T173" s="259">
        <v>430170271</v>
      </c>
      <c r="U173" s="129" t="s">
        <v>682</v>
      </c>
      <c r="V173" s="259">
        <v>0</v>
      </c>
      <c r="W173" s="259">
        <v>0</v>
      </c>
      <c r="X173" s="259">
        <v>0</v>
      </c>
      <c r="Y173" s="259">
        <v>0</v>
      </c>
      <c r="Z173" s="259">
        <v>15</v>
      </c>
      <c r="AA173" s="259">
        <v>48</v>
      </c>
      <c r="AB173" s="259">
        <v>0</v>
      </c>
      <c r="AC173" s="259">
        <v>0</v>
      </c>
      <c r="AD173" s="259">
        <v>0</v>
      </c>
      <c r="AE173" s="259">
        <v>0</v>
      </c>
      <c r="AF173" s="259">
        <v>2</v>
      </c>
      <c r="AG173" s="259">
        <v>0</v>
      </c>
      <c r="AH173" s="259">
        <v>0</v>
      </c>
      <c r="AI173" s="259">
        <v>0</v>
      </c>
      <c r="AJ173" s="259">
        <v>2</v>
      </c>
      <c r="AK173" s="128"/>
      <c r="AL173" s="259">
        <v>430</v>
      </c>
      <c r="AM173" s="259">
        <v>170</v>
      </c>
      <c r="AN173" s="259">
        <v>271</v>
      </c>
      <c r="AO173" s="259">
        <v>1</v>
      </c>
    </row>
    <row r="174" spans="1:41">
      <c r="A174" s="131">
        <f t="shared" si="18"/>
        <v>430170304</v>
      </c>
      <c r="B174" s="132" t="str">
        <f t="shared" si="18"/>
        <v>ADVANCED MATH AND SCIENCE ACADEMY</v>
      </c>
      <c r="C174" s="143">
        <f t="shared" si="17"/>
        <v>0</v>
      </c>
      <c r="D174" s="143">
        <f t="shared" si="17"/>
        <v>0</v>
      </c>
      <c r="E174" s="143">
        <f t="shared" si="17"/>
        <v>0</v>
      </c>
      <c r="F174" s="143">
        <f t="shared" si="17"/>
        <v>0</v>
      </c>
      <c r="G174" s="143">
        <f t="shared" si="17"/>
        <v>0</v>
      </c>
      <c r="H174" s="143">
        <f t="shared" si="17"/>
        <v>1</v>
      </c>
      <c r="I174" s="143">
        <f t="shared" si="19"/>
        <v>3.7499999999999999E-2</v>
      </c>
      <c r="J174" s="143"/>
      <c r="K174" s="143">
        <f t="shared" si="23"/>
        <v>0</v>
      </c>
      <c r="L174" s="143">
        <f t="shared" si="23"/>
        <v>0</v>
      </c>
      <c r="M174" s="143">
        <f t="shared" si="23"/>
        <v>0</v>
      </c>
      <c r="N174" s="143">
        <f t="shared" si="23"/>
        <v>0</v>
      </c>
      <c r="O174" s="143">
        <f t="shared" si="23"/>
        <v>0</v>
      </c>
      <c r="P174" s="143">
        <f t="shared" si="20"/>
        <v>0</v>
      </c>
      <c r="Q174" s="143">
        <f t="shared" si="21"/>
        <v>1</v>
      </c>
      <c r="R174" s="143">
        <f t="shared" si="22"/>
        <v>1</v>
      </c>
      <c r="S174" s="146"/>
      <c r="T174" s="259">
        <v>430170304</v>
      </c>
      <c r="U174" s="129" t="s">
        <v>682</v>
      </c>
      <c r="V174" s="259">
        <v>0</v>
      </c>
      <c r="W174" s="259">
        <v>0</v>
      </c>
      <c r="X174" s="259">
        <v>0</v>
      </c>
      <c r="Y174" s="259">
        <v>0</v>
      </c>
      <c r="Z174" s="259">
        <v>0</v>
      </c>
      <c r="AA174" s="259">
        <v>1</v>
      </c>
      <c r="AB174" s="259">
        <v>0</v>
      </c>
      <c r="AC174" s="259">
        <v>0</v>
      </c>
      <c r="AD174" s="259">
        <v>0</v>
      </c>
      <c r="AE174" s="259">
        <v>0</v>
      </c>
      <c r="AF174" s="259">
        <v>0</v>
      </c>
      <c r="AG174" s="259">
        <v>0</v>
      </c>
      <c r="AH174" s="259">
        <v>0</v>
      </c>
      <c r="AI174" s="259">
        <v>0</v>
      </c>
      <c r="AJ174" s="259">
        <v>0</v>
      </c>
      <c r="AK174" s="128"/>
      <c r="AL174" s="259">
        <v>430</v>
      </c>
      <c r="AM174" s="259">
        <v>170</v>
      </c>
      <c r="AN174" s="259">
        <v>304</v>
      </c>
      <c r="AO174" s="259">
        <v>1</v>
      </c>
    </row>
    <row r="175" spans="1:41">
      <c r="A175" s="131">
        <f t="shared" si="18"/>
        <v>430170308</v>
      </c>
      <c r="B175" s="132" t="str">
        <f t="shared" si="18"/>
        <v>ADVANCED MATH AND SCIENCE ACADEMY</v>
      </c>
      <c r="C175" s="143">
        <f t="shared" si="17"/>
        <v>0</v>
      </c>
      <c r="D175" s="143">
        <f t="shared" si="17"/>
        <v>0</v>
      </c>
      <c r="E175" s="143">
        <f t="shared" si="17"/>
        <v>0</v>
      </c>
      <c r="F175" s="143">
        <f t="shared" ref="F175:H238" si="24">ROUND(Y175,0)</f>
        <v>0</v>
      </c>
      <c r="G175" s="143">
        <f t="shared" si="24"/>
        <v>1</v>
      </c>
      <c r="H175" s="143">
        <f t="shared" si="24"/>
        <v>2</v>
      </c>
      <c r="I175" s="143">
        <f t="shared" si="19"/>
        <v>0.1125</v>
      </c>
      <c r="J175" s="143"/>
      <c r="K175" s="143">
        <f t="shared" si="23"/>
        <v>0</v>
      </c>
      <c r="L175" s="143">
        <f t="shared" si="23"/>
        <v>0</v>
      </c>
      <c r="M175" s="143">
        <f t="shared" si="23"/>
        <v>0</v>
      </c>
      <c r="N175" s="143">
        <f t="shared" si="23"/>
        <v>0</v>
      </c>
      <c r="O175" s="143">
        <f t="shared" si="23"/>
        <v>0</v>
      </c>
      <c r="P175" s="143">
        <f t="shared" si="20"/>
        <v>0</v>
      </c>
      <c r="Q175" s="143">
        <f t="shared" si="21"/>
        <v>1</v>
      </c>
      <c r="R175" s="143">
        <f t="shared" si="22"/>
        <v>3</v>
      </c>
      <c r="S175" s="146"/>
      <c r="T175" s="259">
        <v>430170308</v>
      </c>
      <c r="U175" s="129" t="s">
        <v>682</v>
      </c>
      <c r="V175" s="259">
        <v>0</v>
      </c>
      <c r="W175" s="259">
        <v>0</v>
      </c>
      <c r="X175" s="259">
        <v>0</v>
      </c>
      <c r="Y175" s="259">
        <v>0</v>
      </c>
      <c r="Z175" s="259">
        <v>1</v>
      </c>
      <c r="AA175" s="259">
        <v>2</v>
      </c>
      <c r="AB175" s="259">
        <v>0</v>
      </c>
      <c r="AC175" s="259">
        <v>0</v>
      </c>
      <c r="AD175" s="259">
        <v>0</v>
      </c>
      <c r="AE175" s="259">
        <v>0</v>
      </c>
      <c r="AF175" s="259">
        <v>0</v>
      </c>
      <c r="AG175" s="259">
        <v>0</v>
      </c>
      <c r="AH175" s="259">
        <v>0</v>
      </c>
      <c r="AI175" s="259">
        <v>0</v>
      </c>
      <c r="AJ175" s="259">
        <v>0</v>
      </c>
      <c r="AK175" s="128"/>
      <c r="AL175" s="259">
        <v>430</v>
      </c>
      <c r="AM175" s="259">
        <v>170</v>
      </c>
      <c r="AN175" s="259">
        <v>308</v>
      </c>
      <c r="AO175" s="259">
        <v>1</v>
      </c>
    </row>
    <row r="176" spans="1:41">
      <c r="A176" s="131">
        <f t="shared" si="18"/>
        <v>430170314</v>
      </c>
      <c r="B176" s="132" t="str">
        <f t="shared" si="18"/>
        <v>ADVANCED MATH AND SCIENCE ACADEMY</v>
      </c>
      <c r="C176" s="143">
        <f t="shared" ref="C176:H239" si="25">ROUND(V176,0)</f>
        <v>0</v>
      </c>
      <c r="D176" s="143">
        <f t="shared" si="25"/>
        <v>0</v>
      </c>
      <c r="E176" s="143">
        <f t="shared" si="25"/>
        <v>0</v>
      </c>
      <c r="F176" s="143">
        <f t="shared" si="24"/>
        <v>0</v>
      </c>
      <c r="G176" s="143">
        <f t="shared" si="24"/>
        <v>1</v>
      </c>
      <c r="H176" s="143">
        <f t="shared" si="24"/>
        <v>1</v>
      </c>
      <c r="I176" s="143">
        <f t="shared" si="19"/>
        <v>7.4999999999999997E-2</v>
      </c>
      <c r="J176" s="143"/>
      <c r="K176" s="143">
        <f t="shared" si="23"/>
        <v>0</v>
      </c>
      <c r="L176" s="143">
        <f t="shared" si="23"/>
        <v>0</v>
      </c>
      <c r="M176" s="143">
        <f t="shared" si="23"/>
        <v>0</v>
      </c>
      <c r="N176" s="143">
        <f t="shared" si="23"/>
        <v>0</v>
      </c>
      <c r="O176" s="143">
        <f t="shared" si="23"/>
        <v>0</v>
      </c>
      <c r="P176" s="143">
        <f t="shared" si="20"/>
        <v>0</v>
      </c>
      <c r="Q176" s="143">
        <f t="shared" si="21"/>
        <v>1</v>
      </c>
      <c r="R176" s="143">
        <f t="shared" si="22"/>
        <v>2</v>
      </c>
      <c r="S176" s="146"/>
      <c r="T176" s="259">
        <v>430170314</v>
      </c>
      <c r="U176" s="129" t="s">
        <v>682</v>
      </c>
      <c r="V176" s="259">
        <v>0</v>
      </c>
      <c r="W176" s="259">
        <v>0</v>
      </c>
      <c r="X176" s="259">
        <v>0</v>
      </c>
      <c r="Y176" s="259">
        <v>0</v>
      </c>
      <c r="Z176" s="259">
        <v>1</v>
      </c>
      <c r="AA176" s="259">
        <v>1</v>
      </c>
      <c r="AB176" s="259">
        <v>0</v>
      </c>
      <c r="AC176" s="259">
        <v>0</v>
      </c>
      <c r="AD176" s="259">
        <v>0</v>
      </c>
      <c r="AE176" s="259">
        <v>0</v>
      </c>
      <c r="AF176" s="259">
        <v>0</v>
      </c>
      <c r="AG176" s="259">
        <v>0</v>
      </c>
      <c r="AH176" s="259">
        <v>0</v>
      </c>
      <c r="AI176" s="259">
        <v>0</v>
      </c>
      <c r="AJ176" s="259">
        <v>0</v>
      </c>
      <c r="AK176" s="128"/>
      <c r="AL176" s="259">
        <v>430</v>
      </c>
      <c r="AM176" s="259">
        <v>170</v>
      </c>
      <c r="AN176" s="259">
        <v>314</v>
      </c>
      <c r="AO176" s="259">
        <v>1</v>
      </c>
    </row>
    <row r="177" spans="1:41">
      <c r="A177" s="131">
        <f t="shared" si="18"/>
        <v>430170317</v>
      </c>
      <c r="B177" s="132" t="str">
        <f t="shared" si="18"/>
        <v>ADVANCED MATH AND SCIENCE ACADEMY</v>
      </c>
      <c r="C177" s="143">
        <f t="shared" si="25"/>
        <v>0</v>
      </c>
      <c r="D177" s="143">
        <f t="shared" si="25"/>
        <v>0</v>
      </c>
      <c r="E177" s="143">
        <f t="shared" si="25"/>
        <v>0</v>
      </c>
      <c r="F177" s="143">
        <f t="shared" si="24"/>
        <v>0</v>
      </c>
      <c r="G177" s="143">
        <f t="shared" si="24"/>
        <v>0</v>
      </c>
      <c r="H177" s="143">
        <f t="shared" si="24"/>
        <v>1</v>
      </c>
      <c r="I177" s="143">
        <f t="shared" si="19"/>
        <v>3.7499999999999999E-2</v>
      </c>
      <c r="J177" s="143"/>
      <c r="K177" s="143">
        <f t="shared" si="23"/>
        <v>0</v>
      </c>
      <c r="L177" s="143">
        <f t="shared" si="23"/>
        <v>0</v>
      </c>
      <c r="M177" s="143">
        <f t="shared" si="23"/>
        <v>0</v>
      </c>
      <c r="N177" s="143">
        <f t="shared" si="23"/>
        <v>0</v>
      </c>
      <c r="O177" s="143">
        <f t="shared" si="23"/>
        <v>0</v>
      </c>
      <c r="P177" s="143">
        <f t="shared" si="20"/>
        <v>0</v>
      </c>
      <c r="Q177" s="143">
        <f t="shared" si="21"/>
        <v>1</v>
      </c>
      <c r="R177" s="143">
        <f t="shared" si="22"/>
        <v>1</v>
      </c>
      <c r="S177" s="146"/>
      <c r="T177" s="259">
        <v>430170317</v>
      </c>
      <c r="U177" s="129" t="s">
        <v>682</v>
      </c>
      <c r="V177" s="259">
        <v>0</v>
      </c>
      <c r="W177" s="259">
        <v>0</v>
      </c>
      <c r="X177" s="259">
        <v>0</v>
      </c>
      <c r="Y177" s="259">
        <v>0</v>
      </c>
      <c r="Z177" s="259">
        <v>0</v>
      </c>
      <c r="AA177" s="259">
        <v>1</v>
      </c>
      <c r="AB177" s="259">
        <v>0</v>
      </c>
      <c r="AC177" s="259">
        <v>0</v>
      </c>
      <c r="AD177" s="259">
        <v>0</v>
      </c>
      <c r="AE177" s="259">
        <v>0</v>
      </c>
      <c r="AF177" s="259">
        <v>0</v>
      </c>
      <c r="AG177" s="259">
        <v>0</v>
      </c>
      <c r="AH177" s="259">
        <v>0</v>
      </c>
      <c r="AI177" s="259">
        <v>0</v>
      </c>
      <c r="AJ177" s="259">
        <v>0</v>
      </c>
      <c r="AK177" s="128"/>
      <c r="AL177" s="259">
        <v>430</v>
      </c>
      <c r="AM177" s="259">
        <v>170</v>
      </c>
      <c r="AN177" s="259">
        <v>317</v>
      </c>
      <c r="AO177" s="259">
        <v>1</v>
      </c>
    </row>
    <row r="178" spans="1:41">
      <c r="A178" s="131">
        <f t="shared" si="18"/>
        <v>430170321</v>
      </c>
      <c r="B178" s="132" t="str">
        <f t="shared" si="18"/>
        <v>ADVANCED MATH AND SCIENCE ACADEMY</v>
      </c>
      <c r="C178" s="143">
        <f t="shared" si="25"/>
        <v>0</v>
      </c>
      <c r="D178" s="143">
        <f t="shared" si="25"/>
        <v>0</v>
      </c>
      <c r="E178" s="143">
        <f t="shared" si="25"/>
        <v>0</v>
      </c>
      <c r="F178" s="143">
        <f t="shared" si="24"/>
        <v>0</v>
      </c>
      <c r="G178" s="143">
        <f t="shared" si="24"/>
        <v>2</v>
      </c>
      <c r="H178" s="143">
        <f t="shared" si="24"/>
        <v>3</v>
      </c>
      <c r="I178" s="143">
        <f t="shared" si="19"/>
        <v>0.1875</v>
      </c>
      <c r="J178" s="143"/>
      <c r="K178" s="143">
        <f t="shared" si="23"/>
        <v>0</v>
      </c>
      <c r="L178" s="143">
        <f t="shared" si="23"/>
        <v>0</v>
      </c>
      <c r="M178" s="143">
        <f t="shared" si="23"/>
        <v>0</v>
      </c>
      <c r="N178" s="143">
        <f t="shared" si="23"/>
        <v>0</v>
      </c>
      <c r="O178" s="143">
        <f t="shared" si="23"/>
        <v>0</v>
      </c>
      <c r="P178" s="143">
        <f t="shared" si="20"/>
        <v>0</v>
      </c>
      <c r="Q178" s="143">
        <f t="shared" si="21"/>
        <v>1</v>
      </c>
      <c r="R178" s="143">
        <f t="shared" si="22"/>
        <v>5</v>
      </c>
      <c r="S178" s="146"/>
      <c r="T178" s="259">
        <v>430170321</v>
      </c>
      <c r="U178" s="129" t="s">
        <v>682</v>
      </c>
      <c r="V178" s="259">
        <v>0</v>
      </c>
      <c r="W178" s="259">
        <v>0</v>
      </c>
      <c r="X178" s="259">
        <v>0</v>
      </c>
      <c r="Y178" s="259">
        <v>0</v>
      </c>
      <c r="Z178" s="259">
        <v>2</v>
      </c>
      <c r="AA178" s="259">
        <v>3</v>
      </c>
      <c r="AB178" s="259">
        <v>0</v>
      </c>
      <c r="AC178" s="259">
        <v>0</v>
      </c>
      <c r="AD178" s="259">
        <v>0</v>
      </c>
      <c r="AE178" s="259">
        <v>0</v>
      </c>
      <c r="AF178" s="259">
        <v>0</v>
      </c>
      <c r="AG178" s="259">
        <v>0</v>
      </c>
      <c r="AH178" s="259">
        <v>0</v>
      </c>
      <c r="AI178" s="259">
        <v>0</v>
      </c>
      <c r="AJ178" s="259">
        <v>0</v>
      </c>
      <c r="AK178" s="128"/>
      <c r="AL178" s="259">
        <v>430</v>
      </c>
      <c r="AM178" s="259">
        <v>170</v>
      </c>
      <c r="AN178" s="259">
        <v>321</v>
      </c>
      <c r="AO178" s="259">
        <v>1</v>
      </c>
    </row>
    <row r="179" spans="1:41">
      <c r="A179" s="131">
        <f t="shared" si="18"/>
        <v>430170322</v>
      </c>
      <c r="B179" s="132" t="str">
        <f t="shared" si="18"/>
        <v>ADVANCED MATH AND SCIENCE ACADEMY</v>
      </c>
      <c r="C179" s="143">
        <f t="shared" si="25"/>
        <v>0</v>
      </c>
      <c r="D179" s="143">
        <f t="shared" si="25"/>
        <v>0</v>
      </c>
      <c r="E179" s="143">
        <f t="shared" si="25"/>
        <v>0</v>
      </c>
      <c r="F179" s="143">
        <f t="shared" si="24"/>
        <v>0</v>
      </c>
      <c r="G179" s="143">
        <f t="shared" si="24"/>
        <v>7</v>
      </c>
      <c r="H179" s="143">
        <f t="shared" si="24"/>
        <v>8</v>
      </c>
      <c r="I179" s="143">
        <f t="shared" si="19"/>
        <v>0.5625</v>
      </c>
      <c r="J179" s="143"/>
      <c r="K179" s="143">
        <f t="shared" si="23"/>
        <v>0</v>
      </c>
      <c r="L179" s="143">
        <f t="shared" si="23"/>
        <v>0</v>
      </c>
      <c r="M179" s="143">
        <f t="shared" si="23"/>
        <v>0</v>
      </c>
      <c r="N179" s="143">
        <f t="shared" si="23"/>
        <v>0</v>
      </c>
      <c r="O179" s="143">
        <f t="shared" si="23"/>
        <v>0</v>
      </c>
      <c r="P179" s="143">
        <f t="shared" si="20"/>
        <v>0</v>
      </c>
      <c r="Q179" s="143">
        <f t="shared" si="21"/>
        <v>1</v>
      </c>
      <c r="R179" s="143">
        <f t="shared" si="22"/>
        <v>15</v>
      </c>
      <c r="S179" s="146"/>
      <c r="T179" s="259">
        <v>430170322</v>
      </c>
      <c r="U179" s="129" t="s">
        <v>682</v>
      </c>
      <c r="V179" s="259">
        <v>0</v>
      </c>
      <c r="W179" s="259">
        <v>0</v>
      </c>
      <c r="X179" s="259">
        <v>0</v>
      </c>
      <c r="Y179" s="259">
        <v>0</v>
      </c>
      <c r="Z179" s="259">
        <v>7</v>
      </c>
      <c r="AA179" s="259">
        <v>8</v>
      </c>
      <c r="AB179" s="259">
        <v>0</v>
      </c>
      <c r="AC179" s="259">
        <v>0</v>
      </c>
      <c r="AD179" s="259">
        <v>0</v>
      </c>
      <c r="AE179" s="259">
        <v>0</v>
      </c>
      <c r="AF179" s="259">
        <v>0</v>
      </c>
      <c r="AG179" s="259">
        <v>0</v>
      </c>
      <c r="AH179" s="259">
        <v>0</v>
      </c>
      <c r="AI179" s="259">
        <v>0</v>
      </c>
      <c r="AJ179" s="259">
        <v>0</v>
      </c>
      <c r="AK179" s="128"/>
      <c r="AL179" s="259">
        <v>430</v>
      </c>
      <c r="AM179" s="259">
        <v>170</v>
      </c>
      <c r="AN179" s="259">
        <v>322</v>
      </c>
      <c r="AO179" s="259">
        <v>1</v>
      </c>
    </row>
    <row r="180" spans="1:41">
      <c r="A180" s="131">
        <f t="shared" si="18"/>
        <v>430170326</v>
      </c>
      <c r="B180" s="132" t="str">
        <f t="shared" si="18"/>
        <v>ADVANCED MATH AND SCIENCE ACADEMY</v>
      </c>
      <c r="C180" s="143">
        <f t="shared" si="25"/>
        <v>0</v>
      </c>
      <c r="D180" s="143">
        <f t="shared" si="25"/>
        <v>0</v>
      </c>
      <c r="E180" s="143">
        <f t="shared" si="25"/>
        <v>0</v>
      </c>
      <c r="F180" s="143">
        <f t="shared" si="24"/>
        <v>0</v>
      </c>
      <c r="G180" s="143">
        <f t="shared" si="24"/>
        <v>1</v>
      </c>
      <c r="H180" s="143">
        <f t="shared" si="24"/>
        <v>2</v>
      </c>
      <c r="I180" s="143">
        <f t="shared" si="19"/>
        <v>0.1125</v>
      </c>
      <c r="J180" s="143"/>
      <c r="K180" s="143">
        <f t="shared" si="23"/>
        <v>0</v>
      </c>
      <c r="L180" s="143">
        <f t="shared" si="23"/>
        <v>0</v>
      </c>
      <c r="M180" s="143">
        <f t="shared" si="23"/>
        <v>0</v>
      </c>
      <c r="N180" s="143">
        <f t="shared" si="23"/>
        <v>0</v>
      </c>
      <c r="O180" s="143">
        <f t="shared" si="23"/>
        <v>0</v>
      </c>
      <c r="P180" s="143">
        <f t="shared" si="20"/>
        <v>0</v>
      </c>
      <c r="Q180" s="143">
        <f t="shared" si="21"/>
        <v>1</v>
      </c>
      <c r="R180" s="143">
        <f t="shared" si="22"/>
        <v>3</v>
      </c>
      <c r="S180" s="146"/>
      <c r="T180" s="259">
        <v>430170326</v>
      </c>
      <c r="U180" s="129" t="s">
        <v>682</v>
      </c>
      <c r="V180" s="259">
        <v>0</v>
      </c>
      <c r="W180" s="259">
        <v>0</v>
      </c>
      <c r="X180" s="259">
        <v>0</v>
      </c>
      <c r="Y180" s="259">
        <v>0</v>
      </c>
      <c r="Z180" s="259">
        <v>1</v>
      </c>
      <c r="AA180" s="259">
        <v>2</v>
      </c>
      <c r="AB180" s="259">
        <v>0</v>
      </c>
      <c r="AC180" s="259">
        <v>0</v>
      </c>
      <c r="AD180" s="259">
        <v>0</v>
      </c>
      <c r="AE180" s="259">
        <v>0</v>
      </c>
      <c r="AF180" s="259">
        <v>0</v>
      </c>
      <c r="AG180" s="259">
        <v>0</v>
      </c>
      <c r="AH180" s="259">
        <v>0</v>
      </c>
      <c r="AI180" s="259">
        <v>0</v>
      </c>
      <c r="AJ180" s="259">
        <v>0</v>
      </c>
      <c r="AK180" s="128"/>
      <c r="AL180" s="259">
        <v>430</v>
      </c>
      <c r="AM180" s="259">
        <v>170</v>
      </c>
      <c r="AN180" s="259">
        <v>326</v>
      </c>
      <c r="AO180" s="259">
        <v>1</v>
      </c>
    </row>
    <row r="181" spans="1:41">
      <c r="A181" s="131">
        <f t="shared" si="18"/>
        <v>430170348</v>
      </c>
      <c r="B181" s="132" t="str">
        <f t="shared" si="18"/>
        <v>ADVANCED MATH AND SCIENCE ACADEMY</v>
      </c>
      <c r="C181" s="143">
        <f t="shared" si="25"/>
        <v>0</v>
      </c>
      <c r="D181" s="143">
        <f t="shared" si="25"/>
        <v>0</v>
      </c>
      <c r="E181" s="143">
        <f t="shared" si="25"/>
        <v>0</v>
      </c>
      <c r="F181" s="143">
        <f t="shared" si="24"/>
        <v>0</v>
      </c>
      <c r="G181" s="143">
        <f t="shared" si="24"/>
        <v>7</v>
      </c>
      <c r="H181" s="143">
        <f t="shared" si="24"/>
        <v>31</v>
      </c>
      <c r="I181" s="143">
        <f t="shared" si="19"/>
        <v>1.425</v>
      </c>
      <c r="J181" s="143"/>
      <c r="K181" s="143">
        <f t="shared" si="23"/>
        <v>0</v>
      </c>
      <c r="L181" s="143">
        <f t="shared" si="23"/>
        <v>0</v>
      </c>
      <c r="M181" s="143">
        <f t="shared" si="23"/>
        <v>0</v>
      </c>
      <c r="N181" s="143">
        <f t="shared" si="23"/>
        <v>0</v>
      </c>
      <c r="O181" s="143">
        <f t="shared" si="23"/>
        <v>1</v>
      </c>
      <c r="P181" s="143">
        <f t="shared" si="20"/>
        <v>10</v>
      </c>
      <c r="Q181" s="143">
        <f t="shared" si="21"/>
        <v>7</v>
      </c>
      <c r="R181" s="143">
        <f t="shared" si="22"/>
        <v>38</v>
      </c>
      <c r="S181" s="146"/>
      <c r="T181" s="259">
        <v>430170348</v>
      </c>
      <c r="U181" s="129" t="s">
        <v>682</v>
      </c>
      <c r="V181" s="259">
        <v>0</v>
      </c>
      <c r="W181" s="259">
        <v>0</v>
      </c>
      <c r="X181" s="259">
        <v>0</v>
      </c>
      <c r="Y181" s="259">
        <v>0</v>
      </c>
      <c r="Z181" s="259">
        <v>7</v>
      </c>
      <c r="AA181" s="259">
        <v>31</v>
      </c>
      <c r="AB181" s="259">
        <v>0</v>
      </c>
      <c r="AC181" s="259">
        <v>0</v>
      </c>
      <c r="AD181" s="259">
        <v>0</v>
      </c>
      <c r="AE181" s="259">
        <v>0</v>
      </c>
      <c r="AF181" s="259">
        <v>1</v>
      </c>
      <c r="AG181" s="259">
        <v>0</v>
      </c>
      <c r="AH181" s="259">
        <v>0</v>
      </c>
      <c r="AI181" s="259">
        <v>0</v>
      </c>
      <c r="AJ181" s="259">
        <v>10</v>
      </c>
      <c r="AK181" s="128"/>
      <c r="AL181" s="259">
        <v>430</v>
      </c>
      <c r="AM181" s="259">
        <v>170</v>
      </c>
      <c r="AN181" s="259">
        <v>348</v>
      </c>
      <c r="AO181" s="259">
        <v>7</v>
      </c>
    </row>
    <row r="182" spans="1:41">
      <c r="A182" s="131">
        <f t="shared" si="18"/>
        <v>430170616</v>
      </c>
      <c r="B182" s="132" t="str">
        <f t="shared" si="18"/>
        <v>ADVANCED MATH AND SCIENCE ACADEMY</v>
      </c>
      <c r="C182" s="143">
        <f t="shared" si="25"/>
        <v>0</v>
      </c>
      <c r="D182" s="143">
        <f t="shared" si="25"/>
        <v>0</v>
      </c>
      <c r="E182" s="143">
        <f t="shared" si="25"/>
        <v>0</v>
      </c>
      <c r="F182" s="143">
        <f t="shared" si="24"/>
        <v>0</v>
      </c>
      <c r="G182" s="143">
        <f t="shared" si="24"/>
        <v>0</v>
      </c>
      <c r="H182" s="143">
        <f t="shared" si="24"/>
        <v>3</v>
      </c>
      <c r="I182" s="143">
        <f t="shared" si="19"/>
        <v>0.1125</v>
      </c>
      <c r="J182" s="143"/>
      <c r="K182" s="143">
        <f t="shared" si="23"/>
        <v>0</v>
      </c>
      <c r="L182" s="143">
        <f t="shared" si="23"/>
        <v>0</v>
      </c>
      <c r="M182" s="143">
        <f t="shared" si="23"/>
        <v>0</v>
      </c>
      <c r="N182" s="143">
        <f t="shared" si="23"/>
        <v>0</v>
      </c>
      <c r="O182" s="143">
        <f t="shared" si="23"/>
        <v>0</v>
      </c>
      <c r="P182" s="143">
        <f t="shared" si="20"/>
        <v>0</v>
      </c>
      <c r="Q182" s="143">
        <f t="shared" si="21"/>
        <v>1</v>
      </c>
      <c r="R182" s="143">
        <f t="shared" si="22"/>
        <v>3</v>
      </c>
      <c r="S182" s="146"/>
      <c r="T182" s="259">
        <v>430170616</v>
      </c>
      <c r="U182" s="129" t="s">
        <v>682</v>
      </c>
      <c r="V182" s="259">
        <v>0</v>
      </c>
      <c r="W182" s="259">
        <v>0</v>
      </c>
      <c r="X182" s="259">
        <v>0</v>
      </c>
      <c r="Y182" s="259">
        <v>0</v>
      </c>
      <c r="Z182" s="259">
        <v>0</v>
      </c>
      <c r="AA182" s="259">
        <v>3</v>
      </c>
      <c r="AB182" s="259">
        <v>0</v>
      </c>
      <c r="AC182" s="259">
        <v>0</v>
      </c>
      <c r="AD182" s="259">
        <v>0</v>
      </c>
      <c r="AE182" s="259">
        <v>0</v>
      </c>
      <c r="AF182" s="259">
        <v>0</v>
      </c>
      <c r="AG182" s="259">
        <v>0</v>
      </c>
      <c r="AH182" s="259">
        <v>0</v>
      </c>
      <c r="AI182" s="259">
        <v>0</v>
      </c>
      <c r="AJ182" s="259">
        <v>0</v>
      </c>
      <c r="AK182" s="128"/>
      <c r="AL182" s="259">
        <v>430</v>
      </c>
      <c r="AM182" s="259">
        <v>170</v>
      </c>
      <c r="AN182" s="259">
        <v>616</v>
      </c>
      <c r="AO182" s="259">
        <v>1</v>
      </c>
    </row>
    <row r="183" spans="1:41">
      <c r="A183" s="131">
        <f t="shared" si="18"/>
        <v>430170620</v>
      </c>
      <c r="B183" s="132" t="str">
        <f t="shared" si="18"/>
        <v>ADVANCED MATH AND SCIENCE ACADEMY</v>
      </c>
      <c r="C183" s="143">
        <f t="shared" si="25"/>
        <v>0</v>
      </c>
      <c r="D183" s="143">
        <f t="shared" si="25"/>
        <v>0</v>
      </c>
      <c r="E183" s="143">
        <f t="shared" si="25"/>
        <v>0</v>
      </c>
      <c r="F183" s="143">
        <f t="shared" si="24"/>
        <v>0</v>
      </c>
      <c r="G183" s="143">
        <f t="shared" si="24"/>
        <v>1</v>
      </c>
      <c r="H183" s="143">
        <f t="shared" si="24"/>
        <v>15</v>
      </c>
      <c r="I183" s="143">
        <f t="shared" si="19"/>
        <v>0.6</v>
      </c>
      <c r="J183" s="143"/>
      <c r="K183" s="143">
        <f t="shared" si="23"/>
        <v>0</v>
      </c>
      <c r="L183" s="143">
        <f t="shared" si="23"/>
        <v>0</v>
      </c>
      <c r="M183" s="143">
        <f t="shared" si="23"/>
        <v>0</v>
      </c>
      <c r="N183" s="143">
        <f t="shared" si="23"/>
        <v>0</v>
      </c>
      <c r="O183" s="143">
        <f t="shared" si="23"/>
        <v>0</v>
      </c>
      <c r="P183" s="143">
        <f t="shared" si="20"/>
        <v>0</v>
      </c>
      <c r="Q183" s="143">
        <f t="shared" si="21"/>
        <v>1</v>
      </c>
      <c r="R183" s="143">
        <f t="shared" si="22"/>
        <v>16</v>
      </c>
      <c r="S183" s="146"/>
      <c r="T183" s="259">
        <v>430170620</v>
      </c>
      <c r="U183" s="129" t="s">
        <v>682</v>
      </c>
      <c r="V183" s="259">
        <v>0</v>
      </c>
      <c r="W183" s="259">
        <v>0</v>
      </c>
      <c r="X183" s="259">
        <v>0</v>
      </c>
      <c r="Y183" s="259">
        <v>0</v>
      </c>
      <c r="Z183" s="259">
        <v>1</v>
      </c>
      <c r="AA183" s="259">
        <v>15</v>
      </c>
      <c r="AB183" s="259">
        <v>0</v>
      </c>
      <c r="AC183" s="259">
        <v>0</v>
      </c>
      <c r="AD183" s="259">
        <v>0</v>
      </c>
      <c r="AE183" s="259">
        <v>0</v>
      </c>
      <c r="AF183" s="259">
        <v>0</v>
      </c>
      <c r="AG183" s="259">
        <v>0</v>
      </c>
      <c r="AH183" s="259">
        <v>0</v>
      </c>
      <c r="AI183" s="259">
        <v>0</v>
      </c>
      <c r="AJ183" s="259">
        <v>0</v>
      </c>
      <c r="AK183" s="128"/>
      <c r="AL183" s="259">
        <v>430</v>
      </c>
      <c r="AM183" s="259">
        <v>170</v>
      </c>
      <c r="AN183" s="259">
        <v>620</v>
      </c>
      <c r="AO183" s="259">
        <v>1</v>
      </c>
    </row>
    <row r="184" spans="1:41">
      <c r="A184" s="131">
        <f t="shared" si="18"/>
        <v>430170695</v>
      </c>
      <c r="B184" s="132" t="str">
        <f t="shared" si="18"/>
        <v>ADVANCED MATH AND SCIENCE ACADEMY</v>
      </c>
      <c r="C184" s="143">
        <f t="shared" si="25"/>
        <v>0</v>
      </c>
      <c r="D184" s="143">
        <f t="shared" si="25"/>
        <v>0</v>
      </c>
      <c r="E184" s="143">
        <f t="shared" si="25"/>
        <v>0</v>
      </c>
      <c r="F184" s="143">
        <f t="shared" si="24"/>
        <v>0</v>
      </c>
      <c r="G184" s="143">
        <f t="shared" si="24"/>
        <v>0</v>
      </c>
      <c r="H184" s="143">
        <f t="shared" si="24"/>
        <v>1</v>
      </c>
      <c r="I184" s="143">
        <f t="shared" si="19"/>
        <v>3.7499999999999999E-2</v>
      </c>
      <c r="J184" s="143"/>
      <c r="K184" s="143">
        <f t="shared" si="23"/>
        <v>0</v>
      </c>
      <c r="L184" s="143">
        <f t="shared" si="23"/>
        <v>0</v>
      </c>
      <c r="M184" s="143">
        <f t="shared" si="23"/>
        <v>0</v>
      </c>
      <c r="N184" s="143">
        <f t="shared" si="23"/>
        <v>0</v>
      </c>
      <c r="O184" s="143">
        <f t="shared" si="23"/>
        <v>0</v>
      </c>
      <c r="P184" s="143">
        <f t="shared" si="20"/>
        <v>0</v>
      </c>
      <c r="Q184" s="143">
        <f t="shared" si="21"/>
        <v>1</v>
      </c>
      <c r="R184" s="143">
        <f t="shared" si="22"/>
        <v>1</v>
      </c>
      <c r="S184" s="146"/>
      <c r="T184" s="259">
        <v>430170695</v>
      </c>
      <c r="U184" s="129" t="s">
        <v>682</v>
      </c>
      <c r="V184" s="259">
        <v>0</v>
      </c>
      <c r="W184" s="259">
        <v>0</v>
      </c>
      <c r="X184" s="259">
        <v>0</v>
      </c>
      <c r="Y184" s="259">
        <v>0</v>
      </c>
      <c r="Z184" s="259">
        <v>0</v>
      </c>
      <c r="AA184" s="259">
        <v>1</v>
      </c>
      <c r="AB184" s="259">
        <v>0</v>
      </c>
      <c r="AC184" s="259">
        <v>0</v>
      </c>
      <c r="AD184" s="259">
        <v>0</v>
      </c>
      <c r="AE184" s="259">
        <v>0</v>
      </c>
      <c r="AF184" s="259">
        <v>0</v>
      </c>
      <c r="AG184" s="259">
        <v>0</v>
      </c>
      <c r="AH184" s="259">
        <v>0</v>
      </c>
      <c r="AI184" s="259">
        <v>0</v>
      </c>
      <c r="AJ184" s="259">
        <v>0</v>
      </c>
      <c r="AK184" s="128"/>
      <c r="AL184" s="259">
        <v>430</v>
      </c>
      <c r="AM184" s="259">
        <v>170</v>
      </c>
      <c r="AN184" s="259">
        <v>695</v>
      </c>
      <c r="AO184" s="259">
        <v>1</v>
      </c>
    </row>
    <row r="185" spans="1:41">
      <c r="A185" s="131">
        <f t="shared" si="18"/>
        <v>430170710</v>
      </c>
      <c r="B185" s="132" t="str">
        <f t="shared" si="18"/>
        <v>ADVANCED MATH AND SCIENCE ACADEMY</v>
      </c>
      <c r="C185" s="143">
        <f t="shared" si="25"/>
        <v>0</v>
      </c>
      <c r="D185" s="143">
        <f t="shared" si="25"/>
        <v>0</v>
      </c>
      <c r="E185" s="143">
        <f t="shared" si="25"/>
        <v>0</v>
      </c>
      <c r="F185" s="143">
        <f t="shared" si="24"/>
        <v>0</v>
      </c>
      <c r="G185" s="143">
        <f t="shared" si="24"/>
        <v>2</v>
      </c>
      <c r="H185" s="143">
        <f t="shared" si="24"/>
        <v>8</v>
      </c>
      <c r="I185" s="143">
        <f t="shared" si="19"/>
        <v>0.375</v>
      </c>
      <c r="J185" s="143"/>
      <c r="K185" s="143">
        <f t="shared" si="23"/>
        <v>0</v>
      </c>
      <c r="L185" s="143">
        <f t="shared" si="23"/>
        <v>0</v>
      </c>
      <c r="M185" s="143">
        <f t="shared" si="23"/>
        <v>0</v>
      </c>
      <c r="N185" s="143">
        <f t="shared" si="23"/>
        <v>0</v>
      </c>
      <c r="O185" s="143">
        <f t="shared" si="23"/>
        <v>0</v>
      </c>
      <c r="P185" s="143">
        <f t="shared" si="20"/>
        <v>1</v>
      </c>
      <c r="Q185" s="143">
        <f t="shared" si="21"/>
        <v>2</v>
      </c>
      <c r="R185" s="143">
        <f t="shared" si="22"/>
        <v>10</v>
      </c>
      <c r="S185" s="146"/>
      <c r="T185" s="259">
        <v>430170710</v>
      </c>
      <c r="U185" s="129" t="s">
        <v>682</v>
      </c>
      <c r="V185" s="259">
        <v>0</v>
      </c>
      <c r="W185" s="259">
        <v>0</v>
      </c>
      <c r="X185" s="259">
        <v>0</v>
      </c>
      <c r="Y185" s="259">
        <v>0</v>
      </c>
      <c r="Z185" s="259">
        <v>2</v>
      </c>
      <c r="AA185" s="259">
        <v>8</v>
      </c>
      <c r="AB185" s="259">
        <v>0</v>
      </c>
      <c r="AC185" s="259">
        <v>0</v>
      </c>
      <c r="AD185" s="259">
        <v>0</v>
      </c>
      <c r="AE185" s="259">
        <v>0</v>
      </c>
      <c r="AF185" s="259">
        <v>0</v>
      </c>
      <c r="AG185" s="259">
        <v>0</v>
      </c>
      <c r="AH185" s="259">
        <v>0</v>
      </c>
      <c r="AI185" s="259">
        <v>0</v>
      </c>
      <c r="AJ185" s="259">
        <v>1</v>
      </c>
      <c r="AK185" s="128"/>
      <c r="AL185" s="259">
        <v>430</v>
      </c>
      <c r="AM185" s="259">
        <v>170</v>
      </c>
      <c r="AN185" s="259">
        <v>710</v>
      </c>
      <c r="AO185" s="259">
        <v>2</v>
      </c>
    </row>
    <row r="186" spans="1:41">
      <c r="A186" s="131">
        <f t="shared" si="18"/>
        <v>430170725</v>
      </c>
      <c r="B186" s="132" t="str">
        <f t="shared" si="18"/>
        <v>ADVANCED MATH AND SCIENCE ACADEMY</v>
      </c>
      <c r="C186" s="143">
        <f t="shared" si="25"/>
        <v>0</v>
      </c>
      <c r="D186" s="143">
        <f t="shared" si="25"/>
        <v>0</v>
      </c>
      <c r="E186" s="143">
        <f t="shared" si="25"/>
        <v>0</v>
      </c>
      <c r="F186" s="143">
        <f t="shared" si="24"/>
        <v>0</v>
      </c>
      <c r="G186" s="143">
        <f t="shared" si="24"/>
        <v>0</v>
      </c>
      <c r="H186" s="143">
        <f t="shared" si="24"/>
        <v>7</v>
      </c>
      <c r="I186" s="143">
        <f t="shared" si="19"/>
        <v>0.26250000000000001</v>
      </c>
      <c r="J186" s="143"/>
      <c r="K186" s="143">
        <f t="shared" si="23"/>
        <v>0</v>
      </c>
      <c r="L186" s="143">
        <f t="shared" si="23"/>
        <v>0</v>
      </c>
      <c r="M186" s="143">
        <f t="shared" si="23"/>
        <v>0</v>
      </c>
      <c r="N186" s="143">
        <f t="shared" si="23"/>
        <v>0</v>
      </c>
      <c r="O186" s="143">
        <f t="shared" si="23"/>
        <v>0</v>
      </c>
      <c r="P186" s="143">
        <f t="shared" si="20"/>
        <v>0</v>
      </c>
      <c r="Q186" s="143">
        <f t="shared" si="21"/>
        <v>1</v>
      </c>
      <c r="R186" s="143">
        <f t="shared" si="22"/>
        <v>7</v>
      </c>
      <c r="S186" s="146"/>
      <c r="T186" s="259">
        <v>430170725</v>
      </c>
      <c r="U186" s="129" t="s">
        <v>682</v>
      </c>
      <c r="V186" s="259">
        <v>0</v>
      </c>
      <c r="W186" s="259">
        <v>0</v>
      </c>
      <c r="X186" s="259">
        <v>0</v>
      </c>
      <c r="Y186" s="259">
        <v>0</v>
      </c>
      <c r="Z186" s="259">
        <v>0</v>
      </c>
      <c r="AA186" s="259">
        <v>7</v>
      </c>
      <c r="AB186" s="259">
        <v>0</v>
      </c>
      <c r="AC186" s="259">
        <v>0</v>
      </c>
      <c r="AD186" s="259">
        <v>0</v>
      </c>
      <c r="AE186" s="259">
        <v>0</v>
      </c>
      <c r="AF186" s="259">
        <v>0</v>
      </c>
      <c r="AG186" s="259">
        <v>0</v>
      </c>
      <c r="AH186" s="259">
        <v>0</v>
      </c>
      <c r="AI186" s="259">
        <v>0</v>
      </c>
      <c r="AJ186" s="259">
        <v>0</v>
      </c>
      <c r="AK186" s="128"/>
      <c r="AL186" s="259">
        <v>430</v>
      </c>
      <c r="AM186" s="259">
        <v>170</v>
      </c>
      <c r="AN186" s="259">
        <v>725</v>
      </c>
      <c r="AO186" s="259">
        <v>1</v>
      </c>
    </row>
    <row r="187" spans="1:41">
      <c r="A187" s="131">
        <f t="shared" si="18"/>
        <v>430170730</v>
      </c>
      <c r="B187" s="132" t="str">
        <f t="shared" si="18"/>
        <v>ADVANCED MATH AND SCIENCE ACADEMY</v>
      </c>
      <c r="C187" s="143">
        <f t="shared" si="25"/>
        <v>0</v>
      </c>
      <c r="D187" s="143">
        <f t="shared" si="25"/>
        <v>0</v>
      </c>
      <c r="E187" s="143">
        <f t="shared" si="25"/>
        <v>0</v>
      </c>
      <c r="F187" s="143">
        <f t="shared" si="24"/>
        <v>0</v>
      </c>
      <c r="G187" s="143">
        <f t="shared" si="24"/>
        <v>0</v>
      </c>
      <c r="H187" s="143">
        <f t="shared" si="24"/>
        <v>27</v>
      </c>
      <c r="I187" s="143">
        <f t="shared" si="19"/>
        <v>1.0125</v>
      </c>
      <c r="J187" s="143"/>
      <c r="K187" s="143">
        <f t="shared" si="23"/>
        <v>0</v>
      </c>
      <c r="L187" s="143">
        <f t="shared" si="23"/>
        <v>0</v>
      </c>
      <c r="M187" s="143">
        <f t="shared" si="23"/>
        <v>0</v>
      </c>
      <c r="N187" s="143">
        <f t="shared" si="23"/>
        <v>0</v>
      </c>
      <c r="O187" s="143">
        <f t="shared" si="23"/>
        <v>0</v>
      </c>
      <c r="P187" s="143">
        <f t="shared" si="20"/>
        <v>0</v>
      </c>
      <c r="Q187" s="143">
        <f t="shared" si="21"/>
        <v>1</v>
      </c>
      <c r="R187" s="143">
        <f t="shared" si="22"/>
        <v>27</v>
      </c>
      <c r="S187" s="146"/>
      <c r="T187" s="259">
        <v>430170730</v>
      </c>
      <c r="U187" s="129" t="s">
        <v>682</v>
      </c>
      <c r="V187" s="259">
        <v>0</v>
      </c>
      <c r="W187" s="259">
        <v>0</v>
      </c>
      <c r="X187" s="259">
        <v>0</v>
      </c>
      <c r="Y187" s="259">
        <v>0</v>
      </c>
      <c r="Z187" s="259">
        <v>0</v>
      </c>
      <c r="AA187" s="259">
        <v>27</v>
      </c>
      <c r="AB187" s="259">
        <v>0</v>
      </c>
      <c r="AC187" s="259">
        <v>0</v>
      </c>
      <c r="AD187" s="259">
        <v>0</v>
      </c>
      <c r="AE187" s="259">
        <v>0</v>
      </c>
      <c r="AF187" s="259">
        <v>0</v>
      </c>
      <c r="AG187" s="259">
        <v>0</v>
      </c>
      <c r="AH187" s="259">
        <v>0</v>
      </c>
      <c r="AI187" s="259">
        <v>0</v>
      </c>
      <c r="AJ187" s="259">
        <v>0</v>
      </c>
      <c r="AK187" s="128"/>
      <c r="AL187" s="259">
        <v>430</v>
      </c>
      <c r="AM187" s="259">
        <v>170</v>
      </c>
      <c r="AN187" s="259">
        <v>730</v>
      </c>
      <c r="AO187" s="259">
        <v>1</v>
      </c>
    </row>
    <row r="188" spans="1:41">
      <c r="A188" s="131">
        <f t="shared" si="18"/>
        <v>430170735</v>
      </c>
      <c r="B188" s="132" t="str">
        <f t="shared" si="18"/>
        <v>ADVANCED MATH AND SCIENCE ACADEMY</v>
      </c>
      <c r="C188" s="143">
        <f t="shared" si="25"/>
        <v>0</v>
      </c>
      <c r="D188" s="143">
        <f t="shared" si="25"/>
        <v>0</v>
      </c>
      <c r="E188" s="143">
        <f t="shared" si="25"/>
        <v>0</v>
      </c>
      <c r="F188" s="143">
        <f t="shared" si="24"/>
        <v>0</v>
      </c>
      <c r="G188" s="143">
        <f t="shared" si="24"/>
        <v>1</v>
      </c>
      <c r="H188" s="143">
        <f t="shared" si="24"/>
        <v>2</v>
      </c>
      <c r="I188" s="143">
        <f t="shared" si="19"/>
        <v>0.1125</v>
      </c>
      <c r="J188" s="143"/>
      <c r="K188" s="143">
        <f t="shared" si="23"/>
        <v>0</v>
      </c>
      <c r="L188" s="143">
        <f t="shared" si="23"/>
        <v>0</v>
      </c>
      <c r="M188" s="143">
        <f t="shared" si="23"/>
        <v>0</v>
      </c>
      <c r="N188" s="143">
        <f t="shared" si="23"/>
        <v>0</v>
      </c>
      <c r="O188" s="143">
        <f t="shared" si="23"/>
        <v>0</v>
      </c>
      <c r="P188" s="143">
        <f t="shared" si="20"/>
        <v>0</v>
      </c>
      <c r="Q188" s="143">
        <f t="shared" si="21"/>
        <v>1</v>
      </c>
      <c r="R188" s="143">
        <f t="shared" si="22"/>
        <v>3</v>
      </c>
      <c r="S188" s="146"/>
      <c r="T188" s="259">
        <v>430170735</v>
      </c>
      <c r="U188" s="129" t="s">
        <v>682</v>
      </c>
      <c r="V188" s="259">
        <v>0</v>
      </c>
      <c r="W188" s="259">
        <v>0</v>
      </c>
      <c r="X188" s="259">
        <v>0</v>
      </c>
      <c r="Y188" s="259">
        <v>0</v>
      </c>
      <c r="Z188" s="259">
        <v>1</v>
      </c>
      <c r="AA188" s="259">
        <v>2</v>
      </c>
      <c r="AB188" s="259">
        <v>0</v>
      </c>
      <c r="AC188" s="259">
        <v>0</v>
      </c>
      <c r="AD188" s="259">
        <v>0</v>
      </c>
      <c r="AE188" s="259">
        <v>0</v>
      </c>
      <c r="AF188" s="259">
        <v>0</v>
      </c>
      <c r="AG188" s="259">
        <v>0</v>
      </c>
      <c r="AH188" s="259">
        <v>0</v>
      </c>
      <c r="AI188" s="259">
        <v>0</v>
      </c>
      <c r="AJ188" s="259">
        <v>0</v>
      </c>
      <c r="AK188" s="128"/>
      <c r="AL188" s="259">
        <v>430</v>
      </c>
      <c r="AM188" s="259">
        <v>170</v>
      </c>
      <c r="AN188" s="259">
        <v>735</v>
      </c>
      <c r="AO188" s="259">
        <v>1</v>
      </c>
    </row>
    <row r="189" spans="1:41">
      <c r="A189" s="131">
        <f t="shared" si="18"/>
        <v>430170775</v>
      </c>
      <c r="B189" s="132" t="str">
        <f t="shared" si="18"/>
        <v>ADVANCED MATH AND SCIENCE ACADEMY</v>
      </c>
      <c r="C189" s="143">
        <f t="shared" si="25"/>
        <v>0</v>
      </c>
      <c r="D189" s="143">
        <f t="shared" si="25"/>
        <v>0</v>
      </c>
      <c r="E189" s="143">
        <f t="shared" si="25"/>
        <v>0</v>
      </c>
      <c r="F189" s="143">
        <f t="shared" si="24"/>
        <v>0</v>
      </c>
      <c r="G189" s="143">
        <f t="shared" si="24"/>
        <v>0</v>
      </c>
      <c r="H189" s="143">
        <f t="shared" si="24"/>
        <v>2</v>
      </c>
      <c r="I189" s="143">
        <f t="shared" si="19"/>
        <v>7.4999999999999997E-2</v>
      </c>
      <c r="J189" s="143"/>
      <c r="K189" s="143">
        <f t="shared" si="23"/>
        <v>0</v>
      </c>
      <c r="L189" s="143">
        <f t="shared" si="23"/>
        <v>0</v>
      </c>
      <c r="M189" s="143">
        <f t="shared" si="23"/>
        <v>0</v>
      </c>
      <c r="N189" s="143">
        <f t="shared" si="23"/>
        <v>0</v>
      </c>
      <c r="O189" s="143">
        <f t="shared" si="23"/>
        <v>0</v>
      </c>
      <c r="P189" s="143">
        <f t="shared" si="20"/>
        <v>0</v>
      </c>
      <c r="Q189" s="143">
        <f t="shared" si="21"/>
        <v>1</v>
      </c>
      <c r="R189" s="143">
        <f t="shared" si="22"/>
        <v>2</v>
      </c>
      <c r="S189" s="146"/>
      <c r="T189" s="259">
        <v>430170775</v>
      </c>
      <c r="U189" s="129" t="s">
        <v>682</v>
      </c>
      <c r="V189" s="259">
        <v>0</v>
      </c>
      <c r="W189" s="259">
        <v>0</v>
      </c>
      <c r="X189" s="259">
        <v>0</v>
      </c>
      <c r="Y189" s="259">
        <v>0</v>
      </c>
      <c r="Z189" s="259">
        <v>0</v>
      </c>
      <c r="AA189" s="259">
        <v>2</v>
      </c>
      <c r="AB189" s="259">
        <v>0</v>
      </c>
      <c r="AC189" s="259">
        <v>0</v>
      </c>
      <c r="AD189" s="259">
        <v>0</v>
      </c>
      <c r="AE189" s="259">
        <v>0</v>
      </c>
      <c r="AF189" s="259">
        <v>0</v>
      </c>
      <c r="AG189" s="259">
        <v>0</v>
      </c>
      <c r="AH189" s="259">
        <v>0</v>
      </c>
      <c r="AI189" s="259">
        <v>0</v>
      </c>
      <c r="AJ189" s="259">
        <v>0</v>
      </c>
      <c r="AK189" s="128"/>
      <c r="AL189" s="259">
        <v>430</v>
      </c>
      <c r="AM189" s="259">
        <v>170</v>
      </c>
      <c r="AN189" s="259">
        <v>775</v>
      </c>
      <c r="AO189" s="259">
        <v>1</v>
      </c>
    </row>
    <row r="190" spans="1:41">
      <c r="A190" s="131">
        <f t="shared" si="18"/>
        <v>431149128</v>
      </c>
      <c r="B190" s="132" t="str">
        <f t="shared" si="18"/>
        <v>COMMUNITY DAY - R. KINGMAN WEBSTER</v>
      </c>
      <c r="C190" s="143">
        <f t="shared" si="25"/>
        <v>0</v>
      </c>
      <c r="D190" s="143">
        <f t="shared" si="25"/>
        <v>0</v>
      </c>
      <c r="E190" s="143">
        <f t="shared" si="25"/>
        <v>0</v>
      </c>
      <c r="F190" s="143">
        <f t="shared" si="24"/>
        <v>1</v>
      </c>
      <c r="G190" s="143">
        <f t="shared" si="24"/>
        <v>0</v>
      </c>
      <c r="H190" s="143">
        <f t="shared" si="24"/>
        <v>0</v>
      </c>
      <c r="I190" s="143">
        <f t="shared" si="19"/>
        <v>3.7499999999999999E-2</v>
      </c>
      <c r="J190" s="143"/>
      <c r="K190" s="143">
        <f t="shared" si="23"/>
        <v>0</v>
      </c>
      <c r="L190" s="143">
        <f t="shared" si="23"/>
        <v>0</v>
      </c>
      <c r="M190" s="143">
        <f t="shared" si="23"/>
        <v>0</v>
      </c>
      <c r="N190" s="143">
        <f t="shared" si="23"/>
        <v>0</v>
      </c>
      <c r="O190" s="143">
        <f t="shared" si="23"/>
        <v>0</v>
      </c>
      <c r="P190" s="143">
        <f t="shared" si="20"/>
        <v>0</v>
      </c>
      <c r="Q190" s="143">
        <f t="shared" si="21"/>
        <v>1</v>
      </c>
      <c r="R190" s="143">
        <f t="shared" si="22"/>
        <v>1</v>
      </c>
      <c r="S190" s="146"/>
      <c r="T190" s="259">
        <v>431149128</v>
      </c>
      <c r="U190" s="129" t="s">
        <v>720</v>
      </c>
      <c r="V190" s="259">
        <v>0</v>
      </c>
      <c r="W190" s="259">
        <v>0</v>
      </c>
      <c r="X190" s="259">
        <v>0</v>
      </c>
      <c r="Y190" s="259">
        <v>1</v>
      </c>
      <c r="Z190" s="259">
        <v>0</v>
      </c>
      <c r="AA190" s="259">
        <v>0</v>
      </c>
      <c r="AB190" s="259">
        <v>0</v>
      </c>
      <c r="AC190" s="259">
        <v>0</v>
      </c>
      <c r="AD190" s="259">
        <v>0</v>
      </c>
      <c r="AE190" s="259">
        <v>0</v>
      </c>
      <c r="AF190" s="259">
        <v>0</v>
      </c>
      <c r="AG190" s="259">
        <v>0</v>
      </c>
      <c r="AH190" s="259">
        <v>0</v>
      </c>
      <c r="AI190" s="259">
        <v>0</v>
      </c>
      <c r="AJ190" s="259">
        <v>0</v>
      </c>
      <c r="AK190" s="128"/>
      <c r="AL190" s="259">
        <v>431</v>
      </c>
      <c r="AM190" s="259">
        <v>149</v>
      </c>
      <c r="AN190" s="259">
        <v>128</v>
      </c>
      <c r="AO190" s="259">
        <v>1</v>
      </c>
    </row>
    <row r="191" spans="1:41">
      <c r="A191" s="131">
        <f t="shared" si="18"/>
        <v>431149149</v>
      </c>
      <c r="B191" s="132" t="str">
        <f t="shared" si="18"/>
        <v>COMMUNITY DAY - R. KINGMAN WEBSTER</v>
      </c>
      <c r="C191" s="143">
        <f t="shared" si="25"/>
        <v>39</v>
      </c>
      <c r="D191" s="143">
        <f t="shared" si="25"/>
        <v>0</v>
      </c>
      <c r="E191" s="143">
        <f t="shared" si="25"/>
        <v>21</v>
      </c>
      <c r="F191" s="143">
        <f t="shared" si="24"/>
        <v>72</v>
      </c>
      <c r="G191" s="143">
        <f t="shared" si="24"/>
        <v>0</v>
      </c>
      <c r="H191" s="143">
        <f t="shared" si="24"/>
        <v>0</v>
      </c>
      <c r="I191" s="143">
        <f t="shared" si="19"/>
        <v>7.1624999999999996</v>
      </c>
      <c r="J191" s="143"/>
      <c r="K191" s="143">
        <f t="shared" si="23"/>
        <v>2</v>
      </c>
      <c r="L191" s="143">
        <f t="shared" si="23"/>
        <v>0</v>
      </c>
      <c r="M191" s="143">
        <f t="shared" si="23"/>
        <v>98</v>
      </c>
      <c r="N191" s="143">
        <f t="shared" si="23"/>
        <v>0</v>
      </c>
      <c r="O191" s="143">
        <f t="shared" si="23"/>
        <v>90</v>
      </c>
      <c r="P191" s="143">
        <f t="shared" si="20"/>
        <v>40</v>
      </c>
      <c r="Q191" s="143">
        <f t="shared" si="21"/>
        <v>10</v>
      </c>
      <c r="R191" s="143">
        <f t="shared" si="22"/>
        <v>212</v>
      </c>
      <c r="S191" s="146"/>
      <c r="T191" s="259">
        <v>431149149</v>
      </c>
      <c r="U191" s="129" t="s">
        <v>720</v>
      </c>
      <c r="V191" s="259">
        <v>39</v>
      </c>
      <c r="W191" s="259">
        <v>0</v>
      </c>
      <c r="X191" s="259">
        <v>21</v>
      </c>
      <c r="Y191" s="259">
        <v>72</v>
      </c>
      <c r="Z191" s="259">
        <v>0</v>
      </c>
      <c r="AA191" s="259">
        <v>0</v>
      </c>
      <c r="AB191" s="259">
        <v>2</v>
      </c>
      <c r="AC191" s="259">
        <v>0</v>
      </c>
      <c r="AD191" s="259">
        <v>98</v>
      </c>
      <c r="AE191" s="259">
        <v>0</v>
      </c>
      <c r="AF191" s="259">
        <v>90</v>
      </c>
      <c r="AG191" s="259">
        <v>22</v>
      </c>
      <c r="AH191" s="259">
        <v>0</v>
      </c>
      <c r="AI191" s="259">
        <v>29</v>
      </c>
      <c r="AJ191" s="259">
        <v>0</v>
      </c>
      <c r="AK191" s="128"/>
      <c r="AL191" s="259">
        <v>431</v>
      </c>
      <c r="AM191" s="259">
        <v>149</v>
      </c>
      <c r="AN191" s="259">
        <v>149</v>
      </c>
      <c r="AO191" s="259">
        <v>10</v>
      </c>
    </row>
    <row r="192" spans="1:41">
      <c r="A192" s="131">
        <f t="shared" si="18"/>
        <v>431149181</v>
      </c>
      <c r="B192" s="132" t="str">
        <f t="shared" si="18"/>
        <v>COMMUNITY DAY - R. KINGMAN WEBSTER</v>
      </c>
      <c r="C192" s="143">
        <f t="shared" si="25"/>
        <v>1</v>
      </c>
      <c r="D192" s="143">
        <f t="shared" si="25"/>
        <v>0</v>
      </c>
      <c r="E192" s="143">
        <f t="shared" si="25"/>
        <v>3</v>
      </c>
      <c r="F192" s="143">
        <f t="shared" si="24"/>
        <v>2</v>
      </c>
      <c r="G192" s="143">
        <f t="shared" si="24"/>
        <v>0</v>
      </c>
      <c r="H192" s="143">
        <f t="shared" si="24"/>
        <v>0</v>
      </c>
      <c r="I192" s="143">
        <f t="shared" si="19"/>
        <v>0.22500000000000001</v>
      </c>
      <c r="J192" s="143"/>
      <c r="K192" s="143">
        <f t="shared" si="23"/>
        <v>0</v>
      </c>
      <c r="L192" s="143">
        <f t="shared" si="23"/>
        <v>0</v>
      </c>
      <c r="M192" s="143">
        <f t="shared" si="23"/>
        <v>1</v>
      </c>
      <c r="N192" s="143">
        <f t="shared" si="23"/>
        <v>0</v>
      </c>
      <c r="O192" s="143">
        <f t="shared" si="23"/>
        <v>0</v>
      </c>
      <c r="P192" s="143">
        <f t="shared" si="20"/>
        <v>2</v>
      </c>
      <c r="Q192" s="143">
        <f t="shared" si="21"/>
        <v>7</v>
      </c>
      <c r="R192" s="143">
        <f t="shared" si="22"/>
        <v>7</v>
      </c>
      <c r="S192" s="146"/>
      <c r="T192" s="259">
        <v>431149181</v>
      </c>
      <c r="U192" s="129" t="s">
        <v>720</v>
      </c>
      <c r="V192" s="259">
        <v>1</v>
      </c>
      <c r="W192" s="259">
        <v>0</v>
      </c>
      <c r="X192" s="259">
        <v>3</v>
      </c>
      <c r="Y192" s="259">
        <v>2</v>
      </c>
      <c r="Z192" s="259">
        <v>0</v>
      </c>
      <c r="AA192" s="259">
        <v>0</v>
      </c>
      <c r="AB192" s="259">
        <v>0</v>
      </c>
      <c r="AC192" s="259">
        <v>0</v>
      </c>
      <c r="AD192" s="259">
        <v>1</v>
      </c>
      <c r="AE192" s="259">
        <v>0</v>
      </c>
      <c r="AF192" s="259">
        <v>0</v>
      </c>
      <c r="AG192" s="259">
        <v>1</v>
      </c>
      <c r="AH192" s="259">
        <v>0</v>
      </c>
      <c r="AI192" s="259">
        <v>1</v>
      </c>
      <c r="AJ192" s="259">
        <v>0</v>
      </c>
      <c r="AK192" s="128"/>
      <c r="AL192" s="259">
        <v>431</v>
      </c>
      <c r="AM192" s="259">
        <v>149</v>
      </c>
      <c r="AN192" s="259">
        <v>181</v>
      </c>
      <c r="AO192" s="259">
        <v>7</v>
      </c>
    </row>
    <row r="193" spans="1:41">
      <c r="A193" s="131">
        <f t="shared" si="18"/>
        <v>432712020</v>
      </c>
      <c r="B193" s="132" t="str">
        <f t="shared" si="18"/>
        <v>CAPE COD LIGHTHOUSE</v>
      </c>
      <c r="C193" s="143">
        <f t="shared" si="25"/>
        <v>0</v>
      </c>
      <c r="D193" s="143">
        <f t="shared" si="25"/>
        <v>0</v>
      </c>
      <c r="E193" s="143">
        <f t="shared" si="25"/>
        <v>0</v>
      </c>
      <c r="F193" s="143">
        <f t="shared" si="24"/>
        <v>0</v>
      </c>
      <c r="G193" s="143">
        <f t="shared" si="24"/>
        <v>63</v>
      </c>
      <c r="H193" s="143">
        <f t="shared" si="24"/>
        <v>0</v>
      </c>
      <c r="I193" s="143">
        <f t="shared" si="19"/>
        <v>2.3624999999999998</v>
      </c>
      <c r="J193" s="143"/>
      <c r="K193" s="143">
        <f t="shared" si="23"/>
        <v>0</v>
      </c>
      <c r="L193" s="143">
        <f t="shared" si="23"/>
        <v>0</v>
      </c>
      <c r="M193" s="143">
        <f t="shared" si="23"/>
        <v>0</v>
      </c>
      <c r="N193" s="143">
        <f t="shared" si="23"/>
        <v>0</v>
      </c>
      <c r="O193" s="143">
        <f t="shared" si="23"/>
        <v>7</v>
      </c>
      <c r="P193" s="143">
        <f t="shared" si="20"/>
        <v>0</v>
      </c>
      <c r="Q193" s="143">
        <f t="shared" si="21"/>
        <v>2</v>
      </c>
      <c r="R193" s="143">
        <f t="shared" si="22"/>
        <v>63</v>
      </c>
      <c r="S193" s="146"/>
      <c r="T193" s="259">
        <v>432712020</v>
      </c>
      <c r="U193" s="129" t="s">
        <v>83</v>
      </c>
      <c r="V193" s="259">
        <v>0</v>
      </c>
      <c r="W193" s="259">
        <v>0</v>
      </c>
      <c r="X193" s="259">
        <v>0</v>
      </c>
      <c r="Y193" s="259">
        <v>0</v>
      </c>
      <c r="Z193" s="259">
        <v>63</v>
      </c>
      <c r="AA193" s="259">
        <v>0</v>
      </c>
      <c r="AB193" s="259">
        <v>0</v>
      </c>
      <c r="AC193" s="259">
        <v>0</v>
      </c>
      <c r="AD193" s="259">
        <v>0</v>
      </c>
      <c r="AE193" s="259">
        <v>0</v>
      </c>
      <c r="AF193" s="259">
        <v>7</v>
      </c>
      <c r="AG193" s="259">
        <v>0</v>
      </c>
      <c r="AH193" s="259">
        <v>0</v>
      </c>
      <c r="AI193" s="259">
        <v>0</v>
      </c>
      <c r="AJ193" s="259">
        <v>0</v>
      </c>
      <c r="AK193" s="128"/>
      <c r="AL193" s="259">
        <v>432</v>
      </c>
      <c r="AM193" s="259">
        <v>712</v>
      </c>
      <c r="AN193" s="259">
        <v>20</v>
      </c>
      <c r="AO193" s="259">
        <v>2</v>
      </c>
    </row>
    <row r="194" spans="1:41">
      <c r="A194" s="131">
        <f t="shared" si="18"/>
        <v>432712172</v>
      </c>
      <c r="B194" s="132" t="str">
        <f t="shared" si="18"/>
        <v>CAPE COD LIGHTHOUSE</v>
      </c>
      <c r="C194" s="143">
        <f t="shared" si="25"/>
        <v>0</v>
      </c>
      <c r="D194" s="143">
        <f t="shared" si="25"/>
        <v>0</v>
      </c>
      <c r="E194" s="143">
        <f t="shared" si="25"/>
        <v>0</v>
      </c>
      <c r="F194" s="143">
        <f t="shared" si="24"/>
        <v>0</v>
      </c>
      <c r="G194" s="143">
        <f t="shared" si="24"/>
        <v>1</v>
      </c>
      <c r="H194" s="143">
        <f t="shared" si="24"/>
        <v>0</v>
      </c>
      <c r="I194" s="143">
        <f t="shared" si="19"/>
        <v>3.7499999999999999E-2</v>
      </c>
      <c r="J194" s="143"/>
      <c r="K194" s="143">
        <f t="shared" si="23"/>
        <v>0</v>
      </c>
      <c r="L194" s="143">
        <f t="shared" si="23"/>
        <v>0</v>
      </c>
      <c r="M194" s="143">
        <f t="shared" si="23"/>
        <v>0</v>
      </c>
      <c r="N194" s="143">
        <f t="shared" si="23"/>
        <v>0</v>
      </c>
      <c r="O194" s="143">
        <f t="shared" si="23"/>
        <v>0</v>
      </c>
      <c r="P194" s="143">
        <f t="shared" si="20"/>
        <v>0</v>
      </c>
      <c r="Q194" s="143">
        <f t="shared" si="21"/>
        <v>1</v>
      </c>
      <c r="R194" s="143">
        <f t="shared" si="22"/>
        <v>1</v>
      </c>
      <c r="S194" s="146"/>
      <c r="T194" s="259">
        <v>432712172</v>
      </c>
      <c r="U194" s="129" t="s">
        <v>83</v>
      </c>
      <c r="V194" s="259">
        <v>0</v>
      </c>
      <c r="W194" s="259">
        <v>0</v>
      </c>
      <c r="X194" s="259">
        <v>0</v>
      </c>
      <c r="Y194" s="259">
        <v>0</v>
      </c>
      <c r="Z194" s="259">
        <v>1</v>
      </c>
      <c r="AA194" s="259">
        <v>0</v>
      </c>
      <c r="AB194" s="259">
        <v>0</v>
      </c>
      <c r="AC194" s="259">
        <v>0</v>
      </c>
      <c r="AD194" s="259">
        <v>0</v>
      </c>
      <c r="AE194" s="259">
        <v>0</v>
      </c>
      <c r="AF194" s="259">
        <v>0</v>
      </c>
      <c r="AG194" s="259">
        <v>0</v>
      </c>
      <c r="AH194" s="259">
        <v>0</v>
      </c>
      <c r="AI194" s="259">
        <v>0</v>
      </c>
      <c r="AJ194" s="259">
        <v>0</v>
      </c>
      <c r="AK194" s="128"/>
      <c r="AL194" s="259">
        <v>432</v>
      </c>
      <c r="AM194" s="259">
        <v>712</v>
      </c>
      <c r="AN194" s="259">
        <v>172</v>
      </c>
      <c r="AO194" s="259">
        <v>1</v>
      </c>
    </row>
    <row r="195" spans="1:41">
      <c r="A195" s="131">
        <f t="shared" si="18"/>
        <v>432712261</v>
      </c>
      <c r="B195" s="132" t="str">
        <f t="shared" si="18"/>
        <v>CAPE COD LIGHTHOUSE</v>
      </c>
      <c r="C195" s="143">
        <f t="shared" si="25"/>
        <v>0</v>
      </c>
      <c r="D195" s="143">
        <f t="shared" si="25"/>
        <v>0</v>
      </c>
      <c r="E195" s="143">
        <f t="shared" si="25"/>
        <v>0</v>
      </c>
      <c r="F195" s="143">
        <f t="shared" si="24"/>
        <v>0</v>
      </c>
      <c r="G195" s="143">
        <f t="shared" si="24"/>
        <v>12</v>
      </c>
      <c r="H195" s="143">
        <f t="shared" si="24"/>
        <v>0</v>
      </c>
      <c r="I195" s="143">
        <f t="shared" si="19"/>
        <v>0.45</v>
      </c>
      <c r="J195" s="143"/>
      <c r="K195" s="143">
        <f t="shared" si="23"/>
        <v>0</v>
      </c>
      <c r="L195" s="143">
        <f t="shared" si="23"/>
        <v>0</v>
      </c>
      <c r="M195" s="143">
        <f t="shared" si="23"/>
        <v>0</v>
      </c>
      <c r="N195" s="143">
        <f t="shared" si="23"/>
        <v>0</v>
      </c>
      <c r="O195" s="143">
        <f t="shared" si="23"/>
        <v>2</v>
      </c>
      <c r="P195" s="143">
        <f t="shared" si="20"/>
        <v>0</v>
      </c>
      <c r="Q195" s="143">
        <f t="shared" si="21"/>
        <v>4</v>
      </c>
      <c r="R195" s="143">
        <f t="shared" si="22"/>
        <v>12</v>
      </c>
      <c r="S195" s="146"/>
      <c r="T195" s="259">
        <v>432712261</v>
      </c>
      <c r="U195" s="129" t="s">
        <v>83</v>
      </c>
      <c r="V195" s="259">
        <v>0</v>
      </c>
      <c r="W195" s="259">
        <v>0</v>
      </c>
      <c r="X195" s="259">
        <v>0</v>
      </c>
      <c r="Y195" s="259">
        <v>0</v>
      </c>
      <c r="Z195" s="259">
        <v>12</v>
      </c>
      <c r="AA195" s="259">
        <v>0</v>
      </c>
      <c r="AB195" s="259">
        <v>0</v>
      </c>
      <c r="AC195" s="259">
        <v>0</v>
      </c>
      <c r="AD195" s="259">
        <v>0</v>
      </c>
      <c r="AE195" s="259">
        <v>0</v>
      </c>
      <c r="AF195" s="259">
        <v>2</v>
      </c>
      <c r="AG195" s="259">
        <v>0</v>
      </c>
      <c r="AH195" s="259">
        <v>0</v>
      </c>
      <c r="AI195" s="259">
        <v>0</v>
      </c>
      <c r="AJ195" s="259">
        <v>0</v>
      </c>
      <c r="AK195" s="128"/>
      <c r="AL195" s="259">
        <v>432</v>
      </c>
      <c r="AM195" s="259">
        <v>712</v>
      </c>
      <c r="AN195" s="259">
        <v>261</v>
      </c>
      <c r="AO195" s="259">
        <v>4</v>
      </c>
    </row>
    <row r="196" spans="1:41">
      <c r="A196" s="131">
        <f t="shared" si="18"/>
        <v>432712300</v>
      </c>
      <c r="B196" s="132" t="str">
        <f t="shared" si="18"/>
        <v>CAPE COD LIGHTHOUSE</v>
      </c>
      <c r="C196" s="143">
        <f t="shared" si="25"/>
        <v>0</v>
      </c>
      <c r="D196" s="143">
        <f t="shared" si="25"/>
        <v>0</v>
      </c>
      <c r="E196" s="143">
        <f t="shared" si="25"/>
        <v>0</v>
      </c>
      <c r="F196" s="143">
        <f t="shared" si="24"/>
        <v>0</v>
      </c>
      <c r="G196" s="143">
        <f t="shared" si="24"/>
        <v>4</v>
      </c>
      <c r="H196" s="143">
        <f t="shared" si="24"/>
        <v>0</v>
      </c>
      <c r="I196" s="143">
        <f t="shared" si="19"/>
        <v>0.15</v>
      </c>
      <c r="J196" s="143"/>
      <c r="K196" s="143">
        <f t="shared" si="23"/>
        <v>0</v>
      </c>
      <c r="L196" s="143">
        <f t="shared" si="23"/>
        <v>0</v>
      </c>
      <c r="M196" s="143">
        <f t="shared" si="23"/>
        <v>0</v>
      </c>
      <c r="N196" s="143">
        <f t="shared" si="23"/>
        <v>0</v>
      </c>
      <c r="O196" s="143">
        <f t="shared" si="23"/>
        <v>2</v>
      </c>
      <c r="P196" s="143">
        <f t="shared" si="20"/>
        <v>0</v>
      </c>
      <c r="Q196" s="143">
        <f t="shared" si="21"/>
        <v>10</v>
      </c>
      <c r="R196" s="143">
        <f t="shared" si="22"/>
        <v>4</v>
      </c>
      <c r="S196" s="146"/>
      <c r="T196" s="259">
        <v>432712300</v>
      </c>
      <c r="U196" s="129" t="s">
        <v>83</v>
      </c>
      <c r="V196" s="259">
        <v>0</v>
      </c>
      <c r="W196" s="259">
        <v>0</v>
      </c>
      <c r="X196" s="259">
        <v>0</v>
      </c>
      <c r="Y196" s="259">
        <v>0</v>
      </c>
      <c r="Z196" s="259">
        <v>4</v>
      </c>
      <c r="AA196" s="259">
        <v>0</v>
      </c>
      <c r="AB196" s="259">
        <v>0</v>
      </c>
      <c r="AC196" s="259">
        <v>0</v>
      </c>
      <c r="AD196" s="259">
        <v>0</v>
      </c>
      <c r="AE196" s="259">
        <v>0</v>
      </c>
      <c r="AF196" s="259">
        <v>2</v>
      </c>
      <c r="AG196" s="259">
        <v>0</v>
      </c>
      <c r="AH196" s="259">
        <v>0</v>
      </c>
      <c r="AI196" s="259">
        <v>0</v>
      </c>
      <c r="AJ196" s="259">
        <v>0</v>
      </c>
      <c r="AK196" s="128"/>
      <c r="AL196" s="259">
        <v>432</v>
      </c>
      <c r="AM196" s="259">
        <v>712</v>
      </c>
      <c r="AN196" s="259">
        <v>300</v>
      </c>
      <c r="AO196" s="259">
        <v>10</v>
      </c>
    </row>
    <row r="197" spans="1:41">
      <c r="A197" s="131">
        <f t="shared" si="18"/>
        <v>432712645</v>
      </c>
      <c r="B197" s="132" t="str">
        <f t="shared" si="18"/>
        <v>CAPE COD LIGHTHOUSE</v>
      </c>
      <c r="C197" s="143">
        <f t="shared" si="25"/>
        <v>0</v>
      </c>
      <c r="D197" s="143">
        <f t="shared" si="25"/>
        <v>0</v>
      </c>
      <c r="E197" s="143">
        <f t="shared" si="25"/>
        <v>0</v>
      </c>
      <c r="F197" s="143">
        <f t="shared" si="24"/>
        <v>0</v>
      </c>
      <c r="G197" s="143">
        <f t="shared" si="24"/>
        <v>53</v>
      </c>
      <c r="H197" s="143">
        <f t="shared" si="24"/>
        <v>0</v>
      </c>
      <c r="I197" s="143">
        <f t="shared" si="19"/>
        <v>1.9875</v>
      </c>
      <c r="J197" s="143"/>
      <c r="K197" s="143">
        <f t="shared" si="23"/>
        <v>0</v>
      </c>
      <c r="L197" s="143">
        <f t="shared" si="23"/>
        <v>0</v>
      </c>
      <c r="M197" s="143">
        <f t="shared" si="23"/>
        <v>0</v>
      </c>
      <c r="N197" s="143">
        <f t="shared" si="23"/>
        <v>0</v>
      </c>
      <c r="O197" s="143">
        <f t="shared" si="23"/>
        <v>15</v>
      </c>
      <c r="P197" s="143">
        <f t="shared" si="20"/>
        <v>0</v>
      </c>
      <c r="Q197" s="143">
        <f t="shared" si="21"/>
        <v>7</v>
      </c>
      <c r="R197" s="143">
        <f t="shared" si="22"/>
        <v>53</v>
      </c>
      <c r="S197" s="146"/>
      <c r="T197" s="259">
        <v>432712645</v>
      </c>
      <c r="U197" s="129" t="s">
        <v>83</v>
      </c>
      <c r="V197" s="259">
        <v>0</v>
      </c>
      <c r="W197" s="259">
        <v>0</v>
      </c>
      <c r="X197" s="259">
        <v>0</v>
      </c>
      <c r="Y197" s="259">
        <v>0</v>
      </c>
      <c r="Z197" s="259">
        <v>53</v>
      </c>
      <c r="AA197" s="259">
        <v>0</v>
      </c>
      <c r="AB197" s="259">
        <v>0</v>
      </c>
      <c r="AC197" s="259">
        <v>0</v>
      </c>
      <c r="AD197" s="259">
        <v>0</v>
      </c>
      <c r="AE197" s="259">
        <v>0</v>
      </c>
      <c r="AF197" s="259">
        <v>15</v>
      </c>
      <c r="AG197" s="259">
        <v>0</v>
      </c>
      <c r="AH197" s="259">
        <v>0</v>
      </c>
      <c r="AI197" s="259">
        <v>0</v>
      </c>
      <c r="AJ197" s="259">
        <v>0</v>
      </c>
      <c r="AK197" s="128"/>
      <c r="AL197" s="259">
        <v>432</v>
      </c>
      <c r="AM197" s="259">
        <v>712</v>
      </c>
      <c r="AN197" s="259">
        <v>645</v>
      </c>
      <c r="AO197" s="259">
        <v>7</v>
      </c>
    </row>
    <row r="198" spans="1:41">
      <c r="A198" s="131">
        <f t="shared" si="18"/>
        <v>432712660</v>
      </c>
      <c r="B198" s="132" t="str">
        <f t="shared" si="18"/>
        <v>CAPE COD LIGHTHOUSE</v>
      </c>
      <c r="C198" s="143">
        <f t="shared" si="25"/>
        <v>0</v>
      </c>
      <c r="D198" s="143">
        <f t="shared" si="25"/>
        <v>0</v>
      </c>
      <c r="E198" s="143">
        <f t="shared" si="25"/>
        <v>0</v>
      </c>
      <c r="F198" s="143">
        <f t="shared" si="24"/>
        <v>0</v>
      </c>
      <c r="G198" s="143">
        <f t="shared" si="24"/>
        <v>63</v>
      </c>
      <c r="H198" s="143">
        <f t="shared" si="24"/>
        <v>0</v>
      </c>
      <c r="I198" s="143">
        <f t="shared" si="19"/>
        <v>2.4</v>
      </c>
      <c r="J198" s="143"/>
      <c r="K198" s="143">
        <f t="shared" si="23"/>
        <v>0</v>
      </c>
      <c r="L198" s="143">
        <f t="shared" si="23"/>
        <v>0</v>
      </c>
      <c r="M198" s="143">
        <f t="shared" si="23"/>
        <v>1</v>
      </c>
      <c r="N198" s="143">
        <f t="shared" si="23"/>
        <v>0</v>
      </c>
      <c r="O198" s="143">
        <f t="shared" si="23"/>
        <v>10</v>
      </c>
      <c r="P198" s="143">
        <f t="shared" si="20"/>
        <v>0</v>
      </c>
      <c r="Q198" s="143">
        <f t="shared" si="21"/>
        <v>3</v>
      </c>
      <c r="R198" s="143">
        <f t="shared" si="22"/>
        <v>64</v>
      </c>
      <c r="S198" s="146"/>
      <c r="T198" s="259">
        <v>432712660</v>
      </c>
      <c r="U198" s="129" t="s">
        <v>83</v>
      </c>
      <c r="V198" s="259">
        <v>0</v>
      </c>
      <c r="W198" s="259">
        <v>0</v>
      </c>
      <c r="X198" s="259">
        <v>0</v>
      </c>
      <c r="Y198" s="259">
        <v>0</v>
      </c>
      <c r="Z198" s="259">
        <v>63</v>
      </c>
      <c r="AA198" s="259">
        <v>0</v>
      </c>
      <c r="AB198" s="259">
        <v>0</v>
      </c>
      <c r="AC198" s="259">
        <v>0</v>
      </c>
      <c r="AD198" s="259">
        <v>1</v>
      </c>
      <c r="AE198" s="259">
        <v>0</v>
      </c>
      <c r="AF198" s="259">
        <v>10</v>
      </c>
      <c r="AG198" s="259">
        <v>0</v>
      </c>
      <c r="AH198" s="259">
        <v>0</v>
      </c>
      <c r="AI198" s="259">
        <v>0</v>
      </c>
      <c r="AJ198" s="259">
        <v>0</v>
      </c>
      <c r="AK198" s="128"/>
      <c r="AL198" s="259">
        <v>432</v>
      </c>
      <c r="AM198" s="259">
        <v>712</v>
      </c>
      <c r="AN198" s="259">
        <v>660</v>
      </c>
      <c r="AO198" s="259">
        <v>3</v>
      </c>
    </row>
    <row r="199" spans="1:41">
      <c r="A199" s="131">
        <f t="shared" si="18"/>
        <v>432712712</v>
      </c>
      <c r="B199" s="132" t="str">
        <f t="shared" si="18"/>
        <v>CAPE COD LIGHTHOUSE</v>
      </c>
      <c r="C199" s="143">
        <f t="shared" si="25"/>
        <v>0</v>
      </c>
      <c r="D199" s="143">
        <f t="shared" si="25"/>
        <v>0</v>
      </c>
      <c r="E199" s="143">
        <f t="shared" si="25"/>
        <v>0</v>
      </c>
      <c r="F199" s="143">
        <f t="shared" si="24"/>
        <v>0</v>
      </c>
      <c r="G199" s="143">
        <f t="shared" si="24"/>
        <v>43</v>
      </c>
      <c r="H199" s="143">
        <f t="shared" si="24"/>
        <v>0</v>
      </c>
      <c r="I199" s="143">
        <f t="shared" si="19"/>
        <v>1.6125</v>
      </c>
      <c r="J199" s="143"/>
      <c r="K199" s="143">
        <f t="shared" si="23"/>
        <v>0</v>
      </c>
      <c r="L199" s="143">
        <f t="shared" si="23"/>
        <v>0</v>
      </c>
      <c r="M199" s="143">
        <f t="shared" si="23"/>
        <v>0</v>
      </c>
      <c r="N199" s="143">
        <f t="shared" si="23"/>
        <v>0</v>
      </c>
      <c r="O199" s="143">
        <f t="shared" si="23"/>
        <v>12</v>
      </c>
      <c r="P199" s="143">
        <f t="shared" si="20"/>
        <v>0</v>
      </c>
      <c r="Q199" s="143">
        <f t="shared" si="21"/>
        <v>6</v>
      </c>
      <c r="R199" s="143">
        <f t="shared" si="22"/>
        <v>43</v>
      </c>
      <c r="S199" s="146"/>
      <c r="T199" s="259">
        <v>432712712</v>
      </c>
      <c r="U199" s="129" t="s">
        <v>83</v>
      </c>
      <c r="V199" s="259">
        <v>0</v>
      </c>
      <c r="W199" s="259">
        <v>0</v>
      </c>
      <c r="X199" s="259">
        <v>0</v>
      </c>
      <c r="Y199" s="259">
        <v>0</v>
      </c>
      <c r="Z199" s="259">
        <v>43</v>
      </c>
      <c r="AA199" s="259">
        <v>0</v>
      </c>
      <c r="AB199" s="259">
        <v>0</v>
      </c>
      <c r="AC199" s="259">
        <v>0</v>
      </c>
      <c r="AD199" s="259">
        <v>0</v>
      </c>
      <c r="AE199" s="259">
        <v>0</v>
      </c>
      <c r="AF199" s="259">
        <v>12</v>
      </c>
      <c r="AG199" s="259">
        <v>0</v>
      </c>
      <c r="AH199" s="259">
        <v>0</v>
      </c>
      <c r="AI199" s="259">
        <v>0</v>
      </c>
      <c r="AJ199" s="259">
        <v>0</v>
      </c>
      <c r="AK199" s="128"/>
      <c r="AL199" s="259">
        <v>432</v>
      </c>
      <c r="AM199" s="259">
        <v>712</v>
      </c>
      <c r="AN199" s="259">
        <v>712</v>
      </c>
      <c r="AO199" s="259">
        <v>6</v>
      </c>
    </row>
    <row r="200" spans="1:41">
      <c r="A200" s="131">
        <f t="shared" si="18"/>
        <v>435301009</v>
      </c>
      <c r="B200" s="132" t="str">
        <f t="shared" si="18"/>
        <v>INNOVATION ACADEMY</v>
      </c>
      <c r="C200" s="143">
        <f t="shared" si="25"/>
        <v>0</v>
      </c>
      <c r="D200" s="143">
        <f t="shared" si="25"/>
        <v>0</v>
      </c>
      <c r="E200" s="143">
        <f t="shared" si="25"/>
        <v>0</v>
      </c>
      <c r="F200" s="143">
        <f t="shared" si="24"/>
        <v>0</v>
      </c>
      <c r="G200" s="143">
        <f t="shared" si="24"/>
        <v>0</v>
      </c>
      <c r="H200" s="143">
        <f t="shared" si="24"/>
        <v>1</v>
      </c>
      <c r="I200" s="143">
        <f t="shared" si="19"/>
        <v>3.7499999999999999E-2</v>
      </c>
      <c r="J200" s="143"/>
      <c r="K200" s="143">
        <f t="shared" si="23"/>
        <v>0</v>
      </c>
      <c r="L200" s="143">
        <f t="shared" si="23"/>
        <v>0</v>
      </c>
      <c r="M200" s="143">
        <f t="shared" si="23"/>
        <v>0</v>
      </c>
      <c r="N200" s="143">
        <f t="shared" si="23"/>
        <v>0</v>
      </c>
      <c r="O200" s="143">
        <f t="shared" si="23"/>
        <v>0</v>
      </c>
      <c r="P200" s="143">
        <f t="shared" si="20"/>
        <v>0</v>
      </c>
      <c r="Q200" s="143">
        <f t="shared" si="21"/>
        <v>1</v>
      </c>
      <c r="R200" s="143">
        <f t="shared" si="22"/>
        <v>1</v>
      </c>
      <c r="S200" s="146"/>
      <c r="T200" s="259">
        <v>435301009</v>
      </c>
      <c r="U200" s="129" t="s">
        <v>538</v>
      </c>
      <c r="V200" s="259">
        <v>0</v>
      </c>
      <c r="W200" s="259">
        <v>0</v>
      </c>
      <c r="X200" s="259">
        <v>0</v>
      </c>
      <c r="Y200" s="259">
        <v>0</v>
      </c>
      <c r="Z200" s="259">
        <v>0</v>
      </c>
      <c r="AA200" s="259">
        <v>1</v>
      </c>
      <c r="AB200" s="259">
        <v>0</v>
      </c>
      <c r="AC200" s="259">
        <v>0</v>
      </c>
      <c r="AD200" s="259">
        <v>0</v>
      </c>
      <c r="AE200" s="259">
        <v>0</v>
      </c>
      <c r="AF200" s="259">
        <v>0</v>
      </c>
      <c r="AG200" s="259">
        <v>0</v>
      </c>
      <c r="AH200" s="259">
        <v>0</v>
      </c>
      <c r="AI200" s="259">
        <v>0</v>
      </c>
      <c r="AJ200" s="259">
        <v>0</v>
      </c>
      <c r="AK200" s="128"/>
      <c r="AL200" s="259">
        <v>435</v>
      </c>
      <c r="AM200" s="259">
        <v>301</v>
      </c>
      <c r="AN200" s="259">
        <v>9</v>
      </c>
      <c r="AO200" s="259">
        <v>1</v>
      </c>
    </row>
    <row r="201" spans="1:41">
      <c r="A201" s="131">
        <f t="shared" si="18"/>
        <v>435301031</v>
      </c>
      <c r="B201" s="132" t="str">
        <f t="shared" si="18"/>
        <v>INNOVATION ACADEMY</v>
      </c>
      <c r="C201" s="143">
        <f t="shared" si="25"/>
        <v>0</v>
      </c>
      <c r="D201" s="143">
        <f t="shared" si="25"/>
        <v>0</v>
      </c>
      <c r="E201" s="143">
        <f t="shared" si="25"/>
        <v>0</v>
      </c>
      <c r="F201" s="143">
        <f t="shared" si="24"/>
        <v>18</v>
      </c>
      <c r="G201" s="143">
        <f t="shared" si="24"/>
        <v>61</v>
      </c>
      <c r="H201" s="143">
        <f t="shared" si="24"/>
        <v>91</v>
      </c>
      <c r="I201" s="143">
        <f t="shared" si="19"/>
        <v>6.375</v>
      </c>
      <c r="J201" s="143"/>
      <c r="K201" s="143">
        <f t="shared" si="23"/>
        <v>0</v>
      </c>
      <c r="L201" s="143">
        <f t="shared" si="23"/>
        <v>0</v>
      </c>
      <c r="M201" s="143">
        <f t="shared" si="23"/>
        <v>0</v>
      </c>
      <c r="N201" s="143">
        <f t="shared" si="23"/>
        <v>0</v>
      </c>
      <c r="O201" s="143">
        <f t="shared" si="23"/>
        <v>6</v>
      </c>
      <c r="P201" s="143">
        <f t="shared" si="20"/>
        <v>8</v>
      </c>
      <c r="Q201" s="143">
        <f t="shared" si="21"/>
        <v>2</v>
      </c>
      <c r="R201" s="143">
        <f t="shared" si="22"/>
        <v>170</v>
      </c>
      <c r="S201" s="146"/>
      <c r="T201" s="259">
        <v>435301031</v>
      </c>
      <c r="U201" s="129" t="s">
        <v>538</v>
      </c>
      <c r="V201" s="259">
        <v>0</v>
      </c>
      <c r="W201" s="259">
        <v>0</v>
      </c>
      <c r="X201" s="259">
        <v>0</v>
      </c>
      <c r="Y201" s="259">
        <v>18</v>
      </c>
      <c r="Z201" s="259">
        <v>61</v>
      </c>
      <c r="AA201" s="259">
        <v>91</v>
      </c>
      <c r="AB201" s="259">
        <v>0</v>
      </c>
      <c r="AC201" s="259">
        <v>0</v>
      </c>
      <c r="AD201" s="259">
        <v>0</v>
      </c>
      <c r="AE201" s="259">
        <v>0</v>
      </c>
      <c r="AF201" s="259">
        <v>6</v>
      </c>
      <c r="AG201" s="259">
        <v>0</v>
      </c>
      <c r="AH201" s="259">
        <v>0</v>
      </c>
      <c r="AI201" s="259">
        <v>0</v>
      </c>
      <c r="AJ201" s="259">
        <v>8</v>
      </c>
      <c r="AK201" s="128"/>
      <c r="AL201" s="259">
        <v>435</v>
      </c>
      <c r="AM201" s="259">
        <v>301</v>
      </c>
      <c r="AN201" s="259">
        <v>31</v>
      </c>
      <c r="AO201" s="259">
        <v>2</v>
      </c>
    </row>
    <row r="202" spans="1:41">
      <c r="A202" s="131">
        <f t="shared" si="18"/>
        <v>435301056</v>
      </c>
      <c r="B202" s="132" t="str">
        <f t="shared" si="18"/>
        <v>INNOVATION ACADEMY</v>
      </c>
      <c r="C202" s="143">
        <f t="shared" si="25"/>
        <v>0</v>
      </c>
      <c r="D202" s="143">
        <f t="shared" si="25"/>
        <v>0</v>
      </c>
      <c r="E202" s="143">
        <f t="shared" si="25"/>
        <v>0</v>
      </c>
      <c r="F202" s="143">
        <f t="shared" si="24"/>
        <v>9</v>
      </c>
      <c r="G202" s="143">
        <f t="shared" si="24"/>
        <v>46</v>
      </c>
      <c r="H202" s="143">
        <f t="shared" si="24"/>
        <v>57</v>
      </c>
      <c r="I202" s="143">
        <f t="shared" si="19"/>
        <v>4.2</v>
      </c>
      <c r="J202" s="143"/>
      <c r="K202" s="143">
        <f t="shared" si="23"/>
        <v>0</v>
      </c>
      <c r="L202" s="143">
        <f t="shared" si="23"/>
        <v>0</v>
      </c>
      <c r="M202" s="143">
        <f t="shared" si="23"/>
        <v>0</v>
      </c>
      <c r="N202" s="143">
        <f t="shared" si="23"/>
        <v>0</v>
      </c>
      <c r="O202" s="143">
        <f t="shared" si="23"/>
        <v>2</v>
      </c>
      <c r="P202" s="143">
        <f t="shared" si="20"/>
        <v>4</v>
      </c>
      <c r="Q202" s="143">
        <f t="shared" si="21"/>
        <v>1</v>
      </c>
      <c r="R202" s="143">
        <f t="shared" si="22"/>
        <v>112</v>
      </c>
      <c r="S202" s="146"/>
      <c r="T202" s="259">
        <v>435301056</v>
      </c>
      <c r="U202" s="129" t="s">
        <v>538</v>
      </c>
      <c r="V202" s="259">
        <v>0</v>
      </c>
      <c r="W202" s="259">
        <v>0</v>
      </c>
      <c r="X202" s="259">
        <v>0</v>
      </c>
      <c r="Y202" s="259">
        <v>9</v>
      </c>
      <c r="Z202" s="259">
        <v>46</v>
      </c>
      <c r="AA202" s="259">
        <v>57</v>
      </c>
      <c r="AB202" s="259">
        <v>0</v>
      </c>
      <c r="AC202" s="259">
        <v>0</v>
      </c>
      <c r="AD202" s="259">
        <v>0</v>
      </c>
      <c r="AE202" s="259">
        <v>0</v>
      </c>
      <c r="AF202" s="259">
        <v>2</v>
      </c>
      <c r="AG202" s="259">
        <v>0</v>
      </c>
      <c r="AH202" s="259">
        <v>0</v>
      </c>
      <c r="AI202" s="259">
        <v>0</v>
      </c>
      <c r="AJ202" s="259">
        <v>4</v>
      </c>
      <c r="AK202" s="128"/>
      <c r="AL202" s="259">
        <v>435</v>
      </c>
      <c r="AM202" s="259">
        <v>301</v>
      </c>
      <c r="AN202" s="259">
        <v>56</v>
      </c>
      <c r="AO202" s="259">
        <v>1</v>
      </c>
    </row>
    <row r="203" spans="1:41">
      <c r="A203" s="131">
        <f t="shared" ref="A203:B266" si="26">T203</f>
        <v>435301079</v>
      </c>
      <c r="B203" s="132" t="str">
        <f t="shared" si="26"/>
        <v>INNOVATION ACADEMY</v>
      </c>
      <c r="C203" s="143">
        <f t="shared" si="25"/>
        <v>0</v>
      </c>
      <c r="D203" s="143">
        <f t="shared" si="25"/>
        <v>0</v>
      </c>
      <c r="E203" s="143">
        <f t="shared" si="25"/>
        <v>0</v>
      </c>
      <c r="F203" s="143">
        <f t="shared" si="24"/>
        <v>26</v>
      </c>
      <c r="G203" s="143">
        <f t="shared" si="24"/>
        <v>47</v>
      </c>
      <c r="H203" s="143">
        <f t="shared" si="24"/>
        <v>45</v>
      </c>
      <c r="I203" s="143">
        <f t="shared" ref="I203:I266" si="27">ROUND(0.0375*(SUM(E203:H203)+ROUND(D203*0.5,4)+ROUND(L203*0.5,4)+M203),4)+ROUND((0.0475)*N203,4)</f>
        <v>4.5374999999999996</v>
      </c>
      <c r="J203" s="143"/>
      <c r="K203" s="143">
        <f t="shared" si="23"/>
        <v>0</v>
      </c>
      <c r="L203" s="143">
        <f t="shared" si="23"/>
        <v>0</v>
      </c>
      <c r="M203" s="143">
        <f t="shared" si="23"/>
        <v>3</v>
      </c>
      <c r="N203" s="143">
        <f t="shared" si="23"/>
        <v>0</v>
      </c>
      <c r="O203" s="143">
        <f t="shared" si="23"/>
        <v>4</v>
      </c>
      <c r="P203" s="143">
        <f t="shared" ref="P203:P266" si="28">ROUND((AG203+AH203)/2,0)+ROUND(AI203+AJ203,0)</f>
        <v>9</v>
      </c>
      <c r="Q203" s="143">
        <f t="shared" ref="Q203:Q266" si="29">AO203</f>
        <v>2</v>
      </c>
      <c r="R203" s="143">
        <f t="shared" ref="R203:R266" si="30">SUM(E203:H203)+M203+N203+ROUND(C203*0.5,0)+ROUND(D203*0.5,0)+ROUND(K203*0.5,0)+ROUND(L203*0.5,0)</f>
        <v>121</v>
      </c>
      <c r="S203" s="146"/>
      <c r="T203" s="259">
        <v>435301079</v>
      </c>
      <c r="U203" s="129" t="s">
        <v>538</v>
      </c>
      <c r="V203" s="259">
        <v>0</v>
      </c>
      <c r="W203" s="259">
        <v>0</v>
      </c>
      <c r="X203" s="259">
        <v>0</v>
      </c>
      <c r="Y203" s="259">
        <v>26</v>
      </c>
      <c r="Z203" s="259">
        <v>47</v>
      </c>
      <c r="AA203" s="259">
        <v>45</v>
      </c>
      <c r="AB203" s="259">
        <v>0</v>
      </c>
      <c r="AC203" s="259">
        <v>0</v>
      </c>
      <c r="AD203" s="259">
        <v>3</v>
      </c>
      <c r="AE203" s="259">
        <v>0</v>
      </c>
      <c r="AF203" s="259">
        <v>4</v>
      </c>
      <c r="AG203" s="259">
        <v>0</v>
      </c>
      <c r="AH203" s="259">
        <v>0</v>
      </c>
      <c r="AI203" s="259">
        <v>0</v>
      </c>
      <c r="AJ203" s="259">
        <v>9</v>
      </c>
      <c r="AK203" s="128"/>
      <c r="AL203" s="259">
        <v>435</v>
      </c>
      <c r="AM203" s="259">
        <v>301</v>
      </c>
      <c r="AN203" s="259">
        <v>79</v>
      </c>
      <c r="AO203" s="259">
        <v>2</v>
      </c>
    </row>
    <row r="204" spans="1:41">
      <c r="A204" s="131">
        <f t="shared" si="26"/>
        <v>435301125</v>
      </c>
      <c r="B204" s="132" t="str">
        <f t="shared" si="26"/>
        <v>INNOVATION ACADEMY</v>
      </c>
      <c r="C204" s="143">
        <f t="shared" si="25"/>
        <v>0</v>
      </c>
      <c r="D204" s="143">
        <f t="shared" si="25"/>
        <v>0</v>
      </c>
      <c r="E204" s="143">
        <f t="shared" si="25"/>
        <v>0</v>
      </c>
      <c r="F204" s="143">
        <f t="shared" si="24"/>
        <v>0</v>
      </c>
      <c r="G204" s="143">
        <f t="shared" si="24"/>
        <v>0</v>
      </c>
      <c r="H204" s="143">
        <f t="shared" si="24"/>
        <v>1</v>
      </c>
      <c r="I204" s="143">
        <f t="shared" si="27"/>
        <v>3.7499999999999999E-2</v>
      </c>
      <c r="J204" s="143"/>
      <c r="K204" s="143">
        <f t="shared" si="23"/>
        <v>0</v>
      </c>
      <c r="L204" s="143">
        <f t="shared" si="23"/>
        <v>0</v>
      </c>
      <c r="M204" s="143">
        <f t="shared" si="23"/>
        <v>0</v>
      </c>
      <c r="N204" s="143">
        <f t="shared" si="23"/>
        <v>0</v>
      </c>
      <c r="O204" s="143">
        <f t="shared" si="23"/>
        <v>0</v>
      </c>
      <c r="P204" s="143">
        <f t="shared" si="28"/>
        <v>0</v>
      </c>
      <c r="Q204" s="143">
        <f t="shared" si="29"/>
        <v>1</v>
      </c>
      <c r="R204" s="143">
        <f t="shared" si="30"/>
        <v>1</v>
      </c>
      <c r="S204" s="146"/>
      <c r="T204" s="259">
        <v>435301125</v>
      </c>
      <c r="U204" s="129" t="s">
        <v>538</v>
      </c>
      <c r="V204" s="259">
        <v>0</v>
      </c>
      <c r="W204" s="259">
        <v>0</v>
      </c>
      <c r="X204" s="259">
        <v>0</v>
      </c>
      <c r="Y204" s="259">
        <v>0</v>
      </c>
      <c r="Z204" s="259">
        <v>0</v>
      </c>
      <c r="AA204" s="259">
        <v>1</v>
      </c>
      <c r="AB204" s="259">
        <v>0</v>
      </c>
      <c r="AC204" s="259">
        <v>0</v>
      </c>
      <c r="AD204" s="259">
        <v>0</v>
      </c>
      <c r="AE204" s="259">
        <v>0</v>
      </c>
      <c r="AF204" s="259">
        <v>0</v>
      </c>
      <c r="AG204" s="259">
        <v>0</v>
      </c>
      <c r="AH204" s="259">
        <v>0</v>
      </c>
      <c r="AI204" s="259">
        <v>0</v>
      </c>
      <c r="AJ204" s="259">
        <v>0</v>
      </c>
      <c r="AK204" s="128"/>
      <c r="AL204" s="259">
        <v>435</v>
      </c>
      <c r="AM204" s="259">
        <v>301</v>
      </c>
      <c r="AN204" s="259">
        <v>125</v>
      </c>
      <c r="AO204" s="259">
        <v>1</v>
      </c>
    </row>
    <row r="205" spans="1:41">
      <c r="A205" s="131">
        <f t="shared" si="26"/>
        <v>435301149</v>
      </c>
      <c r="B205" s="132" t="str">
        <f t="shared" si="26"/>
        <v>INNOVATION ACADEMY</v>
      </c>
      <c r="C205" s="143">
        <f t="shared" si="25"/>
        <v>0</v>
      </c>
      <c r="D205" s="143">
        <f t="shared" si="25"/>
        <v>0</v>
      </c>
      <c r="E205" s="143">
        <f t="shared" si="25"/>
        <v>0</v>
      </c>
      <c r="F205" s="143">
        <f t="shared" si="24"/>
        <v>0</v>
      </c>
      <c r="G205" s="143">
        <f t="shared" si="24"/>
        <v>0</v>
      </c>
      <c r="H205" s="143">
        <f t="shared" si="24"/>
        <v>1</v>
      </c>
      <c r="I205" s="143">
        <f t="shared" si="27"/>
        <v>3.7499999999999999E-2</v>
      </c>
      <c r="J205" s="143"/>
      <c r="K205" s="143">
        <f t="shared" si="23"/>
        <v>0</v>
      </c>
      <c r="L205" s="143">
        <f t="shared" si="23"/>
        <v>0</v>
      </c>
      <c r="M205" s="143">
        <f t="shared" si="23"/>
        <v>0</v>
      </c>
      <c r="N205" s="143">
        <f t="shared" si="23"/>
        <v>0</v>
      </c>
      <c r="O205" s="143">
        <f t="shared" si="23"/>
        <v>0</v>
      </c>
      <c r="P205" s="143">
        <f t="shared" si="28"/>
        <v>0</v>
      </c>
      <c r="Q205" s="143">
        <f t="shared" si="29"/>
        <v>1</v>
      </c>
      <c r="R205" s="143">
        <f t="shared" si="30"/>
        <v>1</v>
      </c>
      <c r="S205" s="146"/>
      <c r="T205" s="259">
        <v>435301149</v>
      </c>
      <c r="U205" s="129" t="s">
        <v>538</v>
      </c>
      <c r="V205" s="259">
        <v>0</v>
      </c>
      <c r="W205" s="259">
        <v>0</v>
      </c>
      <c r="X205" s="259">
        <v>0</v>
      </c>
      <c r="Y205" s="259">
        <v>0</v>
      </c>
      <c r="Z205" s="259">
        <v>0</v>
      </c>
      <c r="AA205" s="259">
        <v>1</v>
      </c>
      <c r="AB205" s="259">
        <v>0</v>
      </c>
      <c r="AC205" s="259">
        <v>0</v>
      </c>
      <c r="AD205" s="259">
        <v>0</v>
      </c>
      <c r="AE205" s="259">
        <v>0</v>
      </c>
      <c r="AF205" s="259">
        <v>0</v>
      </c>
      <c r="AG205" s="259">
        <v>0</v>
      </c>
      <c r="AH205" s="259">
        <v>0</v>
      </c>
      <c r="AI205" s="259">
        <v>0</v>
      </c>
      <c r="AJ205" s="259">
        <v>0</v>
      </c>
      <c r="AK205" s="128"/>
      <c r="AL205" s="259">
        <v>435</v>
      </c>
      <c r="AM205" s="259">
        <v>301</v>
      </c>
      <c r="AN205" s="259">
        <v>149</v>
      </c>
      <c r="AO205" s="259">
        <v>1</v>
      </c>
    </row>
    <row r="206" spans="1:41">
      <c r="A206" s="131">
        <f t="shared" si="26"/>
        <v>435301155</v>
      </c>
      <c r="B206" s="132" t="str">
        <f t="shared" si="26"/>
        <v>INNOVATION ACADEMY</v>
      </c>
      <c r="C206" s="143">
        <f t="shared" si="25"/>
        <v>0</v>
      </c>
      <c r="D206" s="143">
        <f t="shared" si="25"/>
        <v>0</v>
      </c>
      <c r="E206" s="143">
        <f t="shared" si="25"/>
        <v>0</v>
      </c>
      <c r="F206" s="143">
        <f t="shared" si="24"/>
        <v>0</v>
      </c>
      <c r="G206" s="143">
        <f t="shared" si="24"/>
        <v>1</v>
      </c>
      <c r="H206" s="143">
        <f t="shared" si="24"/>
        <v>0</v>
      </c>
      <c r="I206" s="143">
        <f t="shared" si="27"/>
        <v>3.7499999999999999E-2</v>
      </c>
      <c r="J206" s="143"/>
      <c r="K206" s="143">
        <f t="shared" si="23"/>
        <v>0</v>
      </c>
      <c r="L206" s="143">
        <f t="shared" si="23"/>
        <v>0</v>
      </c>
      <c r="M206" s="143">
        <f t="shared" si="23"/>
        <v>0</v>
      </c>
      <c r="N206" s="143">
        <f t="shared" si="23"/>
        <v>0</v>
      </c>
      <c r="O206" s="143">
        <f t="shared" si="23"/>
        <v>0</v>
      </c>
      <c r="P206" s="143">
        <f t="shared" si="28"/>
        <v>0</v>
      </c>
      <c r="Q206" s="143">
        <f t="shared" si="29"/>
        <v>1</v>
      </c>
      <c r="R206" s="143">
        <f t="shared" si="30"/>
        <v>1</v>
      </c>
      <c r="S206" s="146"/>
      <c r="T206" s="259">
        <v>435301155</v>
      </c>
      <c r="U206" s="129" t="s">
        <v>538</v>
      </c>
      <c r="V206" s="259">
        <v>0</v>
      </c>
      <c r="W206" s="259">
        <v>0</v>
      </c>
      <c r="X206" s="259">
        <v>0</v>
      </c>
      <c r="Y206" s="259">
        <v>0</v>
      </c>
      <c r="Z206" s="259">
        <v>1</v>
      </c>
      <c r="AA206" s="259">
        <v>0</v>
      </c>
      <c r="AB206" s="259">
        <v>0</v>
      </c>
      <c r="AC206" s="259">
        <v>0</v>
      </c>
      <c r="AD206" s="259">
        <v>0</v>
      </c>
      <c r="AE206" s="259">
        <v>0</v>
      </c>
      <c r="AF206" s="259">
        <v>0</v>
      </c>
      <c r="AG206" s="259">
        <v>0</v>
      </c>
      <c r="AH206" s="259">
        <v>0</v>
      </c>
      <c r="AI206" s="259">
        <v>0</v>
      </c>
      <c r="AJ206" s="259">
        <v>0</v>
      </c>
      <c r="AK206" s="128"/>
      <c r="AL206" s="259">
        <v>435</v>
      </c>
      <c r="AM206" s="259">
        <v>301</v>
      </c>
      <c r="AN206" s="259">
        <v>155</v>
      </c>
      <c r="AO206" s="259">
        <v>1</v>
      </c>
    </row>
    <row r="207" spans="1:41">
      <c r="A207" s="131">
        <f t="shared" si="26"/>
        <v>435301160</v>
      </c>
      <c r="B207" s="132" t="str">
        <f t="shared" si="26"/>
        <v>INNOVATION ACADEMY</v>
      </c>
      <c r="C207" s="143">
        <f t="shared" si="25"/>
        <v>0</v>
      </c>
      <c r="D207" s="143">
        <f t="shared" si="25"/>
        <v>0</v>
      </c>
      <c r="E207" s="143">
        <f t="shared" si="25"/>
        <v>0</v>
      </c>
      <c r="F207" s="143">
        <f t="shared" si="24"/>
        <v>25</v>
      </c>
      <c r="G207" s="143">
        <f t="shared" si="24"/>
        <v>72</v>
      </c>
      <c r="H207" s="143">
        <f t="shared" si="24"/>
        <v>85</v>
      </c>
      <c r="I207" s="143">
        <f t="shared" si="27"/>
        <v>7.3875000000000002</v>
      </c>
      <c r="J207" s="143"/>
      <c r="K207" s="143">
        <f t="shared" si="23"/>
        <v>0</v>
      </c>
      <c r="L207" s="143">
        <f t="shared" si="23"/>
        <v>0</v>
      </c>
      <c r="M207" s="143">
        <f t="shared" si="23"/>
        <v>15</v>
      </c>
      <c r="N207" s="143">
        <f t="shared" si="23"/>
        <v>0</v>
      </c>
      <c r="O207" s="143">
        <f t="shared" si="23"/>
        <v>17</v>
      </c>
      <c r="P207" s="143">
        <f t="shared" si="28"/>
        <v>24</v>
      </c>
      <c r="Q207" s="143">
        <f t="shared" si="29"/>
        <v>5</v>
      </c>
      <c r="R207" s="143">
        <f t="shared" si="30"/>
        <v>197</v>
      </c>
      <c r="S207" s="146"/>
      <c r="T207" s="259">
        <v>435301160</v>
      </c>
      <c r="U207" s="129" t="s">
        <v>538</v>
      </c>
      <c r="V207" s="259">
        <v>0</v>
      </c>
      <c r="W207" s="259">
        <v>0</v>
      </c>
      <c r="X207" s="259">
        <v>0</v>
      </c>
      <c r="Y207" s="259">
        <v>25</v>
      </c>
      <c r="Z207" s="259">
        <v>72</v>
      </c>
      <c r="AA207" s="259">
        <v>85</v>
      </c>
      <c r="AB207" s="259">
        <v>0</v>
      </c>
      <c r="AC207" s="259">
        <v>0</v>
      </c>
      <c r="AD207" s="259">
        <v>15</v>
      </c>
      <c r="AE207" s="259">
        <v>0</v>
      </c>
      <c r="AF207" s="259">
        <v>17</v>
      </c>
      <c r="AG207" s="259">
        <v>0</v>
      </c>
      <c r="AH207" s="259">
        <v>0</v>
      </c>
      <c r="AI207" s="259">
        <v>0</v>
      </c>
      <c r="AJ207" s="259">
        <v>24</v>
      </c>
      <c r="AK207" s="128"/>
      <c r="AL207" s="259">
        <v>435</v>
      </c>
      <c r="AM207" s="259">
        <v>301</v>
      </c>
      <c r="AN207" s="259">
        <v>160</v>
      </c>
      <c r="AO207" s="259">
        <v>5</v>
      </c>
    </row>
    <row r="208" spans="1:41">
      <c r="A208" s="131">
        <f t="shared" si="26"/>
        <v>435301181</v>
      </c>
      <c r="B208" s="132" t="str">
        <f t="shared" si="26"/>
        <v>INNOVATION ACADEMY</v>
      </c>
      <c r="C208" s="143">
        <f t="shared" si="25"/>
        <v>0</v>
      </c>
      <c r="D208" s="143">
        <f t="shared" si="25"/>
        <v>0</v>
      </c>
      <c r="E208" s="143">
        <f t="shared" si="25"/>
        <v>0</v>
      </c>
      <c r="F208" s="143">
        <f t="shared" si="24"/>
        <v>0</v>
      </c>
      <c r="G208" s="143">
        <f t="shared" si="24"/>
        <v>0</v>
      </c>
      <c r="H208" s="143">
        <f t="shared" si="24"/>
        <v>2</v>
      </c>
      <c r="I208" s="143">
        <f t="shared" si="27"/>
        <v>7.4999999999999997E-2</v>
      </c>
      <c r="J208" s="143"/>
      <c r="K208" s="143">
        <f t="shared" si="23"/>
        <v>0</v>
      </c>
      <c r="L208" s="143">
        <f t="shared" si="23"/>
        <v>0</v>
      </c>
      <c r="M208" s="143">
        <f t="shared" si="23"/>
        <v>0</v>
      </c>
      <c r="N208" s="143">
        <f t="shared" si="23"/>
        <v>0</v>
      </c>
      <c r="O208" s="143">
        <f t="shared" si="23"/>
        <v>0</v>
      </c>
      <c r="P208" s="143">
        <f t="shared" si="28"/>
        <v>0</v>
      </c>
      <c r="Q208" s="143">
        <f t="shared" si="29"/>
        <v>1</v>
      </c>
      <c r="R208" s="143">
        <f t="shared" si="30"/>
        <v>2</v>
      </c>
      <c r="S208" s="146"/>
      <c r="T208" s="259">
        <v>435301181</v>
      </c>
      <c r="U208" s="129" t="s">
        <v>538</v>
      </c>
      <c r="V208" s="259">
        <v>0</v>
      </c>
      <c r="W208" s="259">
        <v>0</v>
      </c>
      <c r="X208" s="259">
        <v>0</v>
      </c>
      <c r="Y208" s="259">
        <v>0</v>
      </c>
      <c r="Z208" s="259">
        <v>0</v>
      </c>
      <c r="AA208" s="259">
        <v>2</v>
      </c>
      <c r="AB208" s="259">
        <v>0</v>
      </c>
      <c r="AC208" s="259">
        <v>0</v>
      </c>
      <c r="AD208" s="259">
        <v>0</v>
      </c>
      <c r="AE208" s="259">
        <v>0</v>
      </c>
      <c r="AF208" s="259">
        <v>0</v>
      </c>
      <c r="AG208" s="259">
        <v>0</v>
      </c>
      <c r="AH208" s="259">
        <v>0</v>
      </c>
      <c r="AI208" s="259">
        <v>0</v>
      </c>
      <c r="AJ208" s="259">
        <v>0</v>
      </c>
      <c r="AK208" s="128"/>
      <c r="AL208" s="259">
        <v>435</v>
      </c>
      <c r="AM208" s="259">
        <v>301</v>
      </c>
      <c r="AN208" s="259">
        <v>181</v>
      </c>
      <c r="AO208" s="259">
        <v>1</v>
      </c>
    </row>
    <row r="209" spans="1:41">
      <c r="A209" s="131">
        <f t="shared" si="26"/>
        <v>435301284</v>
      </c>
      <c r="B209" s="132" t="str">
        <f t="shared" si="26"/>
        <v>INNOVATION ACADEMY</v>
      </c>
      <c r="C209" s="143">
        <f t="shared" si="25"/>
        <v>0</v>
      </c>
      <c r="D209" s="143">
        <f t="shared" si="25"/>
        <v>0</v>
      </c>
      <c r="E209" s="143">
        <f t="shared" si="25"/>
        <v>0</v>
      </c>
      <c r="F209" s="143">
        <f t="shared" si="24"/>
        <v>0</v>
      </c>
      <c r="G209" s="143">
        <f t="shared" si="24"/>
        <v>1</v>
      </c>
      <c r="H209" s="143">
        <f t="shared" si="24"/>
        <v>0</v>
      </c>
      <c r="I209" s="143">
        <f t="shared" si="27"/>
        <v>3.7499999999999999E-2</v>
      </c>
      <c r="J209" s="143"/>
      <c r="K209" s="143">
        <f t="shared" si="23"/>
        <v>0</v>
      </c>
      <c r="L209" s="143">
        <f t="shared" si="23"/>
        <v>0</v>
      </c>
      <c r="M209" s="143">
        <f t="shared" si="23"/>
        <v>0</v>
      </c>
      <c r="N209" s="143">
        <f t="shared" si="23"/>
        <v>0</v>
      </c>
      <c r="O209" s="143">
        <f t="shared" si="23"/>
        <v>0</v>
      </c>
      <c r="P209" s="143">
        <f t="shared" si="28"/>
        <v>0</v>
      </c>
      <c r="Q209" s="143">
        <f t="shared" si="29"/>
        <v>1</v>
      </c>
      <c r="R209" s="143">
        <f t="shared" si="30"/>
        <v>1</v>
      </c>
      <c r="S209" s="146"/>
      <c r="T209" s="259">
        <v>435301284</v>
      </c>
      <c r="U209" s="129" t="s">
        <v>538</v>
      </c>
      <c r="V209" s="259">
        <v>0</v>
      </c>
      <c r="W209" s="259">
        <v>0</v>
      </c>
      <c r="X209" s="259">
        <v>0</v>
      </c>
      <c r="Y209" s="259">
        <v>0</v>
      </c>
      <c r="Z209" s="259">
        <v>1</v>
      </c>
      <c r="AA209" s="259">
        <v>0</v>
      </c>
      <c r="AB209" s="259">
        <v>0</v>
      </c>
      <c r="AC209" s="259">
        <v>0</v>
      </c>
      <c r="AD209" s="259">
        <v>0</v>
      </c>
      <c r="AE209" s="259">
        <v>0</v>
      </c>
      <c r="AF209" s="259">
        <v>0</v>
      </c>
      <c r="AG209" s="259">
        <v>0</v>
      </c>
      <c r="AH209" s="259">
        <v>0</v>
      </c>
      <c r="AI209" s="259">
        <v>0</v>
      </c>
      <c r="AJ209" s="259">
        <v>0</v>
      </c>
      <c r="AK209" s="128"/>
      <c r="AL209" s="259">
        <v>435</v>
      </c>
      <c r="AM209" s="259">
        <v>301</v>
      </c>
      <c r="AN209" s="259">
        <v>284</v>
      </c>
      <c r="AO209" s="259">
        <v>1</v>
      </c>
    </row>
    <row r="210" spans="1:41">
      <c r="A210" s="131">
        <f t="shared" si="26"/>
        <v>435301295</v>
      </c>
      <c r="B210" s="132" t="str">
        <f t="shared" si="26"/>
        <v>INNOVATION ACADEMY</v>
      </c>
      <c r="C210" s="143">
        <f t="shared" si="25"/>
        <v>0</v>
      </c>
      <c r="D210" s="143">
        <f t="shared" si="25"/>
        <v>0</v>
      </c>
      <c r="E210" s="143">
        <f t="shared" si="25"/>
        <v>0</v>
      </c>
      <c r="F210" s="143">
        <f t="shared" si="24"/>
        <v>13</v>
      </c>
      <c r="G210" s="143">
        <f t="shared" si="24"/>
        <v>30</v>
      </c>
      <c r="H210" s="143">
        <f t="shared" si="24"/>
        <v>30</v>
      </c>
      <c r="I210" s="143">
        <f t="shared" si="27"/>
        <v>2.7374999999999998</v>
      </c>
      <c r="J210" s="143"/>
      <c r="K210" s="143">
        <f t="shared" si="23"/>
        <v>0</v>
      </c>
      <c r="L210" s="143">
        <f t="shared" si="23"/>
        <v>0</v>
      </c>
      <c r="M210" s="143">
        <f t="shared" si="23"/>
        <v>0</v>
      </c>
      <c r="N210" s="143">
        <f t="shared" si="23"/>
        <v>0</v>
      </c>
      <c r="O210" s="143">
        <f t="shared" si="23"/>
        <v>1</v>
      </c>
      <c r="P210" s="143">
        <f t="shared" si="28"/>
        <v>3</v>
      </c>
      <c r="Q210" s="143">
        <f t="shared" si="29"/>
        <v>1</v>
      </c>
      <c r="R210" s="143">
        <f t="shared" si="30"/>
        <v>73</v>
      </c>
      <c r="S210" s="146"/>
      <c r="T210" s="259">
        <v>435301295</v>
      </c>
      <c r="U210" s="129" t="s">
        <v>538</v>
      </c>
      <c r="V210" s="259">
        <v>0</v>
      </c>
      <c r="W210" s="259">
        <v>0</v>
      </c>
      <c r="X210" s="259">
        <v>0</v>
      </c>
      <c r="Y210" s="259">
        <v>13</v>
      </c>
      <c r="Z210" s="259">
        <v>30</v>
      </c>
      <c r="AA210" s="259">
        <v>30</v>
      </c>
      <c r="AB210" s="259">
        <v>0</v>
      </c>
      <c r="AC210" s="259">
        <v>0</v>
      </c>
      <c r="AD210" s="259">
        <v>0</v>
      </c>
      <c r="AE210" s="259">
        <v>0</v>
      </c>
      <c r="AF210" s="259">
        <v>1</v>
      </c>
      <c r="AG210" s="259">
        <v>0</v>
      </c>
      <c r="AH210" s="259">
        <v>0</v>
      </c>
      <c r="AI210" s="259">
        <v>0</v>
      </c>
      <c r="AJ210" s="259">
        <v>3</v>
      </c>
      <c r="AK210" s="128"/>
      <c r="AL210" s="259">
        <v>435</v>
      </c>
      <c r="AM210" s="259">
        <v>301</v>
      </c>
      <c r="AN210" s="259">
        <v>295</v>
      </c>
      <c r="AO210" s="259">
        <v>1</v>
      </c>
    </row>
    <row r="211" spans="1:41">
      <c r="A211" s="131">
        <f t="shared" si="26"/>
        <v>435301301</v>
      </c>
      <c r="B211" s="132" t="str">
        <f t="shared" si="26"/>
        <v>INNOVATION ACADEMY</v>
      </c>
      <c r="C211" s="143">
        <f t="shared" si="25"/>
        <v>0</v>
      </c>
      <c r="D211" s="143">
        <f t="shared" si="25"/>
        <v>0</v>
      </c>
      <c r="E211" s="143">
        <f t="shared" si="25"/>
        <v>0</v>
      </c>
      <c r="F211" s="143">
        <f t="shared" si="24"/>
        <v>7</v>
      </c>
      <c r="G211" s="143">
        <f t="shared" si="24"/>
        <v>25</v>
      </c>
      <c r="H211" s="143">
        <f t="shared" si="24"/>
        <v>48</v>
      </c>
      <c r="I211" s="143">
        <f t="shared" si="27"/>
        <v>3.1124999999999998</v>
      </c>
      <c r="J211" s="143"/>
      <c r="K211" s="143">
        <f t="shared" si="23"/>
        <v>0</v>
      </c>
      <c r="L211" s="143">
        <f t="shared" si="23"/>
        <v>0</v>
      </c>
      <c r="M211" s="143">
        <f t="shared" si="23"/>
        <v>3</v>
      </c>
      <c r="N211" s="143">
        <f t="shared" si="23"/>
        <v>0</v>
      </c>
      <c r="O211" s="143">
        <f t="shared" si="23"/>
        <v>6</v>
      </c>
      <c r="P211" s="143">
        <f t="shared" si="28"/>
        <v>8</v>
      </c>
      <c r="Q211" s="143">
        <f t="shared" si="29"/>
        <v>4</v>
      </c>
      <c r="R211" s="143">
        <f t="shared" si="30"/>
        <v>83</v>
      </c>
      <c r="S211" s="146"/>
      <c r="T211" s="259">
        <v>435301301</v>
      </c>
      <c r="U211" s="129" t="s">
        <v>538</v>
      </c>
      <c r="V211" s="259">
        <v>0</v>
      </c>
      <c r="W211" s="259">
        <v>0</v>
      </c>
      <c r="X211" s="259">
        <v>0</v>
      </c>
      <c r="Y211" s="259">
        <v>7</v>
      </c>
      <c r="Z211" s="259">
        <v>25</v>
      </c>
      <c r="AA211" s="259">
        <v>48</v>
      </c>
      <c r="AB211" s="259">
        <v>0</v>
      </c>
      <c r="AC211" s="259">
        <v>0</v>
      </c>
      <c r="AD211" s="259">
        <v>3</v>
      </c>
      <c r="AE211" s="259">
        <v>0</v>
      </c>
      <c r="AF211" s="259">
        <v>6</v>
      </c>
      <c r="AG211" s="259">
        <v>0</v>
      </c>
      <c r="AH211" s="259">
        <v>0</v>
      </c>
      <c r="AI211" s="259">
        <v>0</v>
      </c>
      <c r="AJ211" s="259">
        <v>8</v>
      </c>
      <c r="AK211" s="128"/>
      <c r="AL211" s="259">
        <v>435</v>
      </c>
      <c r="AM211" s="259">
        <v>301</v>
      </c>
      <c r="AN211" s="259">
        <v>301</v>
      </c>
      <c r="AO211" s="259">
        <v>4</v>
      </c>
    </row>
    <row r="212" spans="1:41">
      <c r="A212" s="131">
        <f t="shared" si="26"/>
        <v>435301326</v>
      </c>
      <c r="B212" s="132" t="str">
        <f t="shared" si="26"/>
        <v>INNOVATION ACADEMY</v>
      </c>
      <c r="C212" s="143">
        <f t="shared" si="25"/>
        <v>0</v>
      </c>
      <c r="D212" s="143">
        <f t="shared" si="25"/>
        <v>0</v>
      </c>
      <c r="E212" s="143">
        <f t="shared" si="25"/>
        <v>0</v>
      </c>
      <c r="F212" s="143">
        <f t="shared" si="24"/>
        <v>0</v>
      </c>
      <c r="G212" s="143">
        <f t="shared" si="24"/>
        <v>1</v>
      </c>
      <c r="H212" s="143">
        <f t="shared" si="24"/>
        <v>3</v>
      </c>
      <c r="I212" s="143">
        <f t="shared" si="27"/>
        <v>0.1875</v>
      </c>
      <c r="J212" s="143"/>
      <c r="K212" s="143">
        <f t="shared" si="23"/>
        <v>0</v>
      </c>
      <c r="L212" s="143">
        <f t="shared" si="23"/>
        <v>0</v>
      </c>
      <c r="M212" s="143">
        <f t="shared" si="23"/>
        <v>1</v>
      </c>
      <c r="N212" s="143">
        <f t="shared" si="23"/>
        <v>0</v>
      </c>
      <c r="O212" s="143">
        <f t="shared" si="23"/>
        <v>1</v>
      </c>
      <c r="P212" s="143">
        <f t="shared" si="28"/>
        <v>0</v>
      </c>
      <c r="Q212" s="143">
        <f t="shared" si="29"/>
        <v>5</v>
      </c>
      <c r="R212" s="143">
        <f t="shared" si="30"/>
        <v>5</v>
      </c>
      <c r="S212" s="146"/>
      <c r="T212" s="259">
        <v>435301326</v>
      </c>
      <c r="U212" s="129" t="s">
        <v>538</v>
      </c>
      <c r="V212" s="259">
        <v>0</v>
      </c>
      <c r="W212" s="259">
        <v>0</v>
      </c>
      <c r="X212" s="259">
        <v>0</v>
      </c>
      <c r="Y212" s="259">
        <v>0</v>
      </c>
      <c r="Z212" s="259">
        <v>1</v>
      </c>
      <c r="AA212" s="259">
        <v>3</v>
      </c>
      <c r="AB212" s="259">
        <v>0</v>
      </c>
      <c r="AC212" s="259">
        <v>0</v>
      </c>
      <c r="AD212" s="259">
        <v>1</v>
      </c>
      <c r="AE212" s="259">
        <v>0</v>
      </c>
      <c r="AF212" s="259">
        <v>1</v>
      </c>
      <c r="AG212" s="259">
        <v>0</v>
      </c>
      <c r="AH212" s="259">
        <v>0</v>
      </c>
      <c r="AI212" s="259">
        <v>0</v>
      </c>
      <c r="AJ212" s="259">
        <v>0</v>
      </c>
      <c r="AK212" s="128"/>
      <c r="AL212" s="259">
        <v>435</v>
      </c>
      <c r="AM212" s="259">
        <v>301</v>
      </c>
      <c r="AN212" s="259">
        <v>326</v>
      </c>
      <c r="AO212" s="259">
        <v>5</v>
      </c>
    </row>
    <row r="213" spans="1:41">
      <c r="A213" s="131">
        <f t="shared" si="26"/>
        <v>435301342</v>
      </c>
      <c r="B213" s="132" t="str">
        <f t="shared" si="26"/>
        <v>INNOVATION ACADEMY</v>
      </c>
      <c r="C213" s="143">
        <f t="shared" si="25"/>
        <v>0</v>
      </c>
      <c r="D213" s="143">
        <f t="shared" si="25"/>
        <v>0</v>
      </c>
      <c r="E213" s="143">
        <f t="shared" si="25"/>
        <v>0</v>
      </c>
      <c r="F213" s="143">
        <f t="shared" si="24"/>
        <v>0</v>
      </c>
      <c r="G213" s="143">
        <f t="shared" si="24"/>
        <v>0</v>
      </c>
      <c r="H213" s="143">
        <f t="shared" si="24"/>
        <v>2</v>
      </c>
      <c r="I213" s="143">
        <f t="shared" si="27"/>
        <v>7.4999999999999997E-2</v>
      </c>
      <c r="J213" s="143"/>
      <c r="K213" s="143">
        <f t="shared" si="23"/>
        <v>0</v>
      </c>
      <c r="L213" s="143">
        <f t="shared" si="23"/>
        <v>0</v>
      </c>
      <c r="M213" s="143">
        <f t="shared" si="23"/>
        <v>0</v>
      </c>
      <c r="N213" s="143">
        <f t="shared" si="23"/>
        <v>0</v>
      </c>
      <c r="O213" s="143">
        <f t="shared" si="23"/>
        <v>0</v>
      </c>
      <c r="P213" s="143">
        <f t="shared" si="28"/>
        <v>0</v>
      </c>
      <c r="Q213" s="143">
        <f t="shared" si="29"/>
        <v>1</v>
      </c>
      <c r="R213" s="143">
        <f t="shared" si="30"/>
        <v>2</v>
      </c>
      <c r="S213" s="146"/>
      <c r="T213" s="259">
        <v>435301342</v>
      </c>
      <c r="U213" s="129" t="s">
        <v>538</v>
      </c>
      <c r="V213" s="259">
        <v>0</v>
      </c>
      <c r="W213" s="259">
        <v>0</v>
      </c>
      <c r="X213" s="259">
        <v>0</v>
      </c>
      <c r="Y213" s="259">
        <v>0</v>
      </c>
      <c r="Z213" s="259">
        <v>0</v>
      </c>
      <c r="AA213" s="259">
        <v>2</v>
      </c>
      <c r="AB213" s="259">
        <v>0</v>
      </c>
      <c r="AC213" s="259">
        <v>0</v>
      </c>
      <c r="AD213" s="259">
        <v>0</v>
      </c>
      <c r="AE213" s="259">
        <v>0</v>
      </c>
      <c r="AF213" s="259">
        <v>0</v>
      </c>
      <c r="AG213" s="259">
        <v>0</v>
      </c>
      <c r="AH213" s="259">
        <v>0</v>
      </c>
      <c r="AI213" s="259">
        <v>0</v>
      </c>
      <c r="AJ213" s="259">
        <v>0</v>
      </c>
      <c r="AK213" s="128"/>
      <c r="AL213" s="259">
        <v>435</v>
      </c>
      <c r="AM213" s="259">
        <v>301</v>
      </c>
      <c r="AN213" s="259">
        <v>342</v>
      </c>
      <c r="AO213" s="259">
        <v>1</v>
      </c>
    </row>
    <row r="214" spans="1:41">
      <c r="A214" s="131">
        <f t="shared" si="26"/>
        <v>435301600</v>
      </c>
      <c r="B214" s="132" t="str">
        <f t="shared" si="26"/>
        <v>INNOVATION ACADEMY</v>
      </c>
      <c r="C214" s="143">
        <f t="shared" si="25"/>
        <v>0</v>
      </c>
      <c r="D214" s="143">
        <f t="shared" si="25"/>
        <v>0</v>
      </c>
      <c r="E214" s="143">
        <f t="shared" si="25"/>
        <v>0</v>
      </c>
      <c r="F214" s="143">
        <f t="shared" si="24"/>
        <v>0</v>
      </c>
      <c r="G214" s="143">
        <f t="shared" si="24"/>
        <v>1</v>
      </c>
      <c r="H214" s="143">
        <f t="shared" si="24"/>
        <v>1</v>
      </c>
      <c r="I214" s="143">
        <f t="shared" si="27"/>
        <v>7.4999999999999997E-2</v>
      </c>
      <c r="J214" s="143"/>
      <c r="K214" s="143">
        <f t="shared" si="23"/>
        <v>0</v>
      </c>
      <c r="L214" s="143">
        <f t="shared" si="23"/>
        <v>0</v>
      </c>
      <c r="M214" s="143">
        <f t="shared" si="23"/>
        <v>0</v>
      </c>
      <c r="N214" s="143">
        <f t="shared" si="23"/>
        <v>0</v>
      </c>
      <c r="O214" s="143">
        <f t="shared" si="23"/>
        <v>0</v>
      </c>
      <c r="P214" s="143">
        <f t="shared" si="28"/>
        <v>0</v>
      </c>
      <c r="Q214" s="143">
        <f t="shared" si="29"/>
        <v>1</v>
      </c>
      <c r="R214" s="143">
        <f t="shared" si="30"/>
        <v>2</v>
      </c>
      <c r="S214" s="146"/>
      <c r="T214" s="259">
        <v>435301600</v>
      </c>
      <c r="U214" s="129" t="s">
        <v>538</v>
      </c>
      <c r="V214" s="259">
        <v>0</v>
      </c>
      <c r="W214" s="259">
        <v>0</v>
      </c>
      <c r="X214" s="259">
        <v>0</v>
      </c>
      <c r="Y214" s="259">
        <v>0</v>
      </c>
      <c r="Z214" s="259">
        <v>1</v>
      </c>
      <c r="AA214" s="259">
        <v>1</v>
      </c>
      <c r="AB214" s="259">
        <v>0</v>
      </c>
      <c r="AC214" s="259">
        <v>0</v>
      </c>
      <c r="AD214" s="259">
        <v>0</v>
      </c>
      <c r="AE214" s="259">
        <v>0</v>
      </c>
      <c r="AF214" s="259">
        <v>0</v>
      </c>
      <c r="AG214" s="259">
        <v>0</v>
      </c>
      <c r="AH214" s="259">
        <v>0</v>
      </c>
      <c r="AI214" s="259">
        <v>0</v>
      </c>
      <c r="AJ214" s="259">
        <v>0</v>
      </c>
      <c r="AK214" s="128"/>
      <c r="AL214" s="259">
        <v>435</v>
      </c>
      <c r="AM214" s="259">
        <v>301</v>
      </c>
      <c r="AN214" s="259">
        <v>600</v>
      </c>
      <c r="AO214" s="259">
        <v>1</v>
      </c>
    </row>
    <row r="215" spans="1:41">
      <c r="A215" s="131">
        <f t="shared" si="26"/>
        <v>435301673</v>
      </c>
      <c r="B215" s="132" t="str">
        <f t="shared" si="26"/>
        <v>INNOVATION ACADEMY</v>
      </c>
      <c r="C215" s="143">
        <f t="shared" si="25"/>
        <v>0</v>
      </c>
      <c r="D215" s="143">
        <f t="shared" si="25"/>
        <v>0</v>
      </c>
      <c r="E215" s="143">
        <f t="shared" si="25"/>
        <v>0</v>
      </c>
      <c r="F215" s="143">
        <f t="shared" si="24"/>
        <v>5</v>
      </c>
      <c r="G215" s="143">
        <f t="shared" si="24"/>
        <v>5</v>
      </c>
      <c r="H215" s="143">
        <f t="shared" si="24"/>
        <v>7</v>
      </c>
      <c r="I215" s="143">
        <f t="shared" si="27"/>
        <v>0.63749999999999996</v>
      </c>
      <c r="J215" s="143"/>
      <c r="K215" s="143">
        <f t="shared" ref="K215:O265" si="31">ROUND(AB215,0)</f>
        <v>0</v>
      </c>
      <c r="L215" s="143">
        <f t="shared" si="31"/>
        <v>0</v>
      </c>
      <c r="M215" s="143">
        <f t="shared" si="31"/>
        <v>0</v>
      </c>
      <c r="N215" s="143">
        <f t="shared" si="31"/>
        <v>0</v>
      </c>
      <c r="O215" s="143">
        <f t="shared" si="31"/>
        <v>0</v>
      </c>
      <c r="P215" s="143">
        <f t="shared" si="28"/>
        <v>2</v>
      </c>
      <c r="Q215" s="143">
        <f t="shared" si="29"/>
        <v>2</v>
      </c>
      <c r="R215" s="143">
        <f t="shared" si="30"/>
        <v>17</v>
      </c>
      <c r="S215" s="146"/>
      <c r="T215" s="259">
        <v>435301673</v>
      </c>
      <c r="U215" s="129" t="s">
        <v>538</v>
      </c>
      <c r="V215" s="259">
        <v>0</v>
      </c>
      <c r="W215" s="259">
        <v>0</v>
      </c>
      <c r="X215" s="259">
        <v>0</v>
      </c>
      <c r="Y215" s="259">
        <v>5</v>
      </c>
      <c r="Z215" s="259">
        <v>5</v>
      </c>
      <c r="AA215" s="259">
        <v>7</v>
      </c>
      <c r="AB215" s="259">
        <v>0</v>
      </c>
      <c r="AC215" s="259">
        <v>0</v>
      </c>
      <c r="AD215" s="259">
        <v>0</v>
      </c>
      <c r="AE215" s="259">
        <v>0</v>
      </c>
      <c r="AF215" s="259">
        <v>0</v>
      </c>
      <c r="AG215" s="259">
        <v>0</v>
      </c>
      <c r="AH215" s="259">
        <v>0</v>
      </c>
      <c r="AI215" s="259">
        <v>0</v>
      </c>
      <c r="AJ215" s="259">
        <v>2</v>
      </c>
      <c r="AK215" s="128"/>
      <c r="AL215" s="259">
        <v>435</v>
      </c>
      <c r="AM215" s="259">
        <v>301</v>
      </c>
      <c r="AN215" s="259">
        <v>673</v>
      </c>
      <c r="AO215" s="259">
        <v>2</v>
      </c>
    </row>
    <row r="216" spans="1:41">
      <c r="A216" s="131">
        <f t="shared" si="26"/>
        <v>435301735</v>
      </c>
      <c r="B216" s="132" t="str">
        <f t="shared" si="26"/>
        <v>INNOVATION ACADEMY</v>
      </c>
      <c r="C216" s="143">
        <f t="shared" si="25"/>
        <v>0</v>
      </c>
      <c r="D216" s="143">
        <f t="shared" si="25"/>
        <v>0</v>
      </c>
      <c r="E216" s="143">
        <f t="shared" si="25"/>
        <v>0</v>
      </c>
      <c r="F216" s="143">
        <f t="shared" si="24"/>
        <v>0</v>
      </c>
      <c r="G216" s="143">
        <f t="shared" si="24"/>
        <v>0</v>
      </c>
      <c r="H216" s="143">
        <f t="shared" si="24"/>
        <v>3</v>
      </c>
      <c r="I216" s="143">
        <f t="shared" si="27"/>
        <v>0.1125</v>
      </c>
      <c r="J216" s="143"/>
      <c r="K216" s="143">
        <f t="shared" si="31"/>
        <v>0</v>
      </c>
      <c r="L216" s="143">
        <f t="shared" si="31"/>
        <v>0</v>
      </c>
      <c r="M216" s="143">
        <f t="shared" si="31"/>
        <v>0</v>
      </c>
      <c r="N216" s="143">
        <f t="shared" si="31"/>
        <v>0</v>
      </c>
      <c r="O216" s="143">
        <f t="shared" si="31"/>
        <v>0</v>
      </c>
      <c r="P216" s="143">
        <f t="shared" si="28"/>
        <v>0</v>
      </c>
      <c r="Q216" s="143">
        <f t="shared" si="29"/>
        <v>1</v>
      </c>
      <c r="R216" s="143">
        <f t="shared" si="30"/>
        <v>3</v>
      </c>
      <c r="S216" s="146"/>
      <c r="T216" s="259">
        <v>435301735</v>
      </c>
      <c r="U216" s="129" t="s">
        <v>538</v>
      </c>
      <c r="V216" s="259">
        <v>0</v>
      </c>
      <c r="W216" s="259">
        <v>0</v>
      </c>
      <c r="X216" s="259">
        <v>0</v>
      </c>
      <c r="Y216" s="259">
        <v>0</v>
      </c>
      <c r="Z216" s="259">
        <v>0</v>
      </c>
      <c r="AA216" s="259">
        <v>3</v>
      </c>
      <c r="AB216" s="259">
        <v>0</v>
      </c>
      <c r="AC216" s="259">
        <v>0</v>
      </c>
      <c r="AD216" s="259">
        <v>0</v>
      </c>
      <c r="AE216" s="259">
        <v>0</v>
      </c>
      <c r="AF216" s="259">
        <v>0</v>
      </c>
      <c r="AG216" s="259">
        <v>0</v>
      </c>
      <c r="AH216" s="259">
        <v>0</v>
      </c>
      <c r="AI216" s="259">
        <v>0</v>
      </c>
      <c r="AJ216" s="259">
        <v>0</v>
      </c>
      <c r="AK216" s="128"/>
      <c r="AL216" s="259">
        <v>435</v>
      </c>
      <c r="AM216" s="259">
        <v>301</v>
      </c>
      <c r="AN216" s="259">
        <v>735</v>
      </c>
      <c r="AO216" s="259">
        <v>1</v>
      </c>
    </row>
    <row r="217" spans="1:41">
      <c r="A217" s="131">
        <f t="shared" si="26"/>
        <v>436049001</v>
      </c>
      <c r="B217" s="132" t="str">
        <f t="shared" si="26"/>
        <v>COMMUNITY CS OF CAMBRIDGE</v>
      </c>
      <c r="C217" s="143">
        <f t="shared" si="25"/>
        <v>0</v>
      </c>
      <c r="D217" s="143">
        <f t="shared" si="25"/>
        <v>0</v>
      </c>
      <c r="E217" s="143">
        <f t="shared" si="25"/>
        <v>0</v>
      </c>
      <c r="F217" s="143">
        <f t="shared" si="24"/>
        <v>0</v>
      </c>
      <c r="G217" s="143">
        <f t="shared" si="24"/>
        <v>1</v>
      </c>
      <c r="H217" s="143">
        <f t="shared" si="24"/>
        <v>1</v>
      </c>
      <c r="I217" s="143">
        <f t="shared" si="27"/>
        <v>7.4999999999999997E-2</v>
      </c>
      <c r="J217" s="143"/>
      <c r="K217" s="143">
        <f t="shared" si="31"/>
        <v>0</v>
      </c>
      <c r="L217" s="143">
        <f t="shared" si="31"/>
        <v>0</v>
      </c>
      <c r="M217" s="143">
        <f t="shared" si="31"/>
        <v>0</v>
      </c>
      <c r="N217" s="143">
        <f t="shared" si="31"/>
        <v>0</v>
      </c>
      <c r="O217" s="143">
        <f t="shared" si="31"/>
        <v>0</v>
      </c>
      <c r="P217" s="143">
        <f t="shared" si="28"/>
        <v>0</v>
      </c>
      <c r="Q217" s="143">
        <f t="shared" si="29"/>
        <v>1</v>
      </c>
      <c r="R217" s="143">
        <f t="shared" si="30"/>
        <v>2</v>
      </c>
      <c r="S217" s="146"/>
      <c r="T217" s="259">
        <v>436049001</v>
      </c>
      <c r="U217" s="129" t="s">
        <v>713</v>
      </c>
      <c r="V217" s="259">
        <v>0</v>
      </c>
      <c r="W217" s="259">
        <v>0</v>
      </c>
      <c r="X217" s="259">
        <v>0</v>
      </c>
      <c r="Y217" s="259">
        <v>0</v>
      </c>
      <c r="Z217" s="259">
        <v>1</v>
      </c>
      <c r="AA217" s="259">
        <v>1</v>
      </c>
      <c r="AB217" s="259">
        <v>0</v>
      </c>
      <c r="AC217" s="259">
        <v>0</v>
      </c>
      <c r="AD217" s="259">
        <v>0</v>
      </c>
      <c r="AE217" s="259">
        <v>0</v>
      </c>
      <c r="AF217" s="259">
        <v>0</v>
      </c>
      <c r="AG217" s="259">
        <v>0</v>
      </c>
      <c r="AH217" s="259">
        <v>0</v>
      </c>
      <c r="AI217" s="259">
        <v>0</v>
      </c>
      <c r="AJ217" s="259">
        <v>0</v>
      </c>
      <c r="AK217" s="128"/>
      <c r="AL217" s="259">
        <v>436</v>
      </c>
      <c r="AM217" s="259">
        <v>49</v>
      </c>
      <c r="AN217" s="259">
        <v>1</v>
      </c>
      <c r="AO217" s="259">
        <v>1</v>
      </c>
    </row>
    <row r="218" spans="1:41">
      <c r="A218" s="131">
        <f t="shared" si="26"/>
        <v>436049010</v>
      </c>
      <c r="B218" s="132" t="str">
        <f t="shared" si="26"/>
        <v>COMMUNITY CS OF CAMBRIDGE</v>
      </c>
      <c r="C218" s="143">
        <f t="shared" si="25"/>
        <v>0</v>
      </c>
      <c r="D218" s="143">
        <f t="shared" si="25"/>
        <v>0</v>
      </c>
      <c r="E218" s="143">
        <f t="shared" si="25"/>
        <v>0</v>
      </c>
      <c r="F218" s="143">
        <f t="shared" si="24"/>
        <v>0</v>
      </c>
      <c r="G218" s="143">
        <f t="shared" si="24"/>
        <v>3</v>
      </c>
      <c r="H218" s="143">
        <f t="shared" si="24"/>
        <v>1</v>
      </c>
      <c r="I218" s="143">
        <f t="shared" si="27"/>
        <v>0.15</v>
      </c>
      <c r="J218" s="143"/>
      <c r="K218" s="143">
        <f t="shared" si="31"/>
        <v>0</v>
      </c>
      <c r="L218" s="143">
        <f t="shared" si="31"/>
        <v>0</v>
      </c>
      <c r="M218" s="143">
        <f t="shared" si="31"/>
        <v>0</v>
      </c>
      <c r="N218" s="143">
        <f t="shared" si="31"/>
        <v>0</v>
      </c>
      <c r="O218" s="143">
        <f t="shared" si="31"/>
        <v>1</v>
      </c>
      <c r="P218" s="143">
        <f t="shared" si="28"/>
        <v>0</v>
      </c>
      <c r="Q218" s="143">
        <f t="shared" si="29"/>
        <v>6</v>
      </c>
      <c r="R218" s="143">
        <f t="shared" si="30"/>
        <v>4</v>
      </c>
      <c r="S218" s="146"/>
      <c r="T218" s="259">
        <v>436049010</v>
      </c>
      <c r="U218" s="129" t="s">
        <v>713</v>
      </c>
      <c r="V218" s="259">
        <v>0</v>
      </c>
      <c r="W218" s="259">
        <v>0</v>
      </c>
      <c r="X218" s="259">
        <v>0</v>
      </c>
      <c r="Y218" s="259">
        <v>0</v>
      </c>
      <c r="Z218" s="259">
        <v>3</v>
      </c>
      <c r="AA218" s="259">
        <v>1</v>
      </c>
      <c r="AB218" s="259">
        <v>0</v>
      </c>
      <c r="AC218" s="259">
        <v>0</v>
      </c>
      <c r="AD218" s="259">
        <v>0</v>
      </c>
      <c r="AE218" s="259">
        <v>0</v>
      </c>
      <c r="AF218" s="259">
        <v>1</v>
      </c>
      <c r="AG218" s="259">
        <v>0</v>
      </c>
      <c r="AH218" s="259">
        <v>0</v>
      </c>
      <c r="AI218" s="259">
        <v>0</v>
      </c>
      <c r="AJ218" s="259">
        <v>0</v>
      </c>
      <c r="AK218" s="128"/>
      <c r="AL218" s="259">
        <v>436</v>
      </c>
      <c r="AM218" s="259">
        <v>49</v>
      </c>
      <c r="AN218" s="259">
        <v>10</v>
      </c>
      <c r="AO218" s="259">
        <v>6</v>
      </c>
    </row>
    <row r="219" spans="1:41">
      <c r="A219" s="131">
        <f t="shared" si="26"/>
        <v>436049035</v>
      </c>
      <c r="B219" s="132" t="str">
        <f t="shared" si="26"/>
        <v>COMMUNITY CS OF CAMBRIDGE</v>
      </c>
      <c r="C219" s="143">
        <f t="shared" si="25"/>
        <v>0</v>
      </c>
      <c r="D219" s="143">
        <f t="shared" si="25"/>
        <v>0</v>
      </c>
      <c r="E219" s="143">
        <f t="shared" si="25"/>
        <v>0</v>
      </c>
      <c r="F219" s="143">
        <f t="shared" si="24"/>
        <v>0</v>
      </c>
      <c r="G219" s="143">
        <f t="shared" si="24"/>
        <v>34</v>
      </c>
      <c r="H219" s="143">
        <f t="shared" si="24"/>
        <v>100</v>
      </c>
      <c r="I219" s="143">
        <f t="shared" si="27"/>
        <v>5.3250000000000002</v>
      </c>
      <c r="J219" s="143"/>
      <c r="K219" s="143">
        <f t="shared" si="31"/>
        <v>0</v>
      </c>
      <c r="L219" s="143">
        <f t="shared" si="31"/>
        <v>0</v>
      </c>
      <c r="M219" s="143">
        <f t="shared" si="31"/>
        <v>8</v>
      </c>
      <c r="N219" s="143">
        <f t="shared" si="31"/>
        <v>0</v>
      </c>
      <c r="O219" s="143">
        <f t="shared" si="31"/>
        <v>18</v>
      </c>
      <c r="P219" s="143">
        <f t="shared" si="28"/>
        <v>43</v>
      </c>
      <c r="Q219" s="143">
        <f t="shared" si="29"/>
        <v>9</v>
      </c>
      <c r="R219" s="143">
        <f t="shared" si="30"/>
        <v>142</v>
      </c>
      <c r="S219" s="146"/>
      <c r="T219" s="259">
        <v>436049035</v>
      </c>
      <c r="U219" s="129" t="s">
        <v>713</v>
      </c>
      <c r="V219" s="259">
        <v>0</v>
      </c>
      <c r="W219" s="259">
        <v>0</v>
      </c>
      <c r="X219" s="259">
        <v>0</v>
      </c>
      <c r="Y219" s="259">
        <v>0</v>
      </c>
      <c r="Z219" s="259">
        <v>34</v>
      </c>
      <c r="AA219" s="259">
        <v>100</v>
      </c>
      <c r="AB219" s="259">
        <v>0</v>
      </c>
      <c r="AC219" s="259">
        <v>0</v>
      </c>
      <c r="AD219" s="259">
        <v>8</v>
      </c>
      <c r="AE219" s="259">
        <v>0</v>
      </c>
      <c r="AF219" s="259">
        <v>18</v>
      </c>
      <c r="AG219" s="259">
        <v>0</v>
      </c>
      <c r="AH219" s="259">
        <v>0</v>
      </c>
      <c r="AI219" s="259">
        <v>0</v>
      </c>
      <c r="AJ219" s="259">
        <v>43</v>
      </c>
      <c r="AK219" s="128"/>
      <c r="AL219" s="259">
        <v>436</v>
      </c>
      <c r="AM219" s="259">
        <v>49</v>
      </c>
      <c r="AN219" s="259">
        <v>35</v>
      </c>
      <c r="AO219" s="259">
        <v>9</v>
      </c>
    </row>
    <row r="220" spans="1:41">
      <c r="A220" s="131">
        <f t="shared" si="26"/>
        <v>436049044</v>
      </c>
      <c r="B220" s="132" t="str">
        <f t="shared" si="26"/>
        <v>COMMUNITY CS OF CAMBRIDGE</v>
      </c>
      <c r="C220" s="143">
        <f t="shared" si="25"/>
        <v>0</v>
      </c>
      <c r="D220" s="143">
        <f t="shared" si="25"/>
        <v>0</v>
      </c>
      <c r="E220" s="143">
        <f t="shared" si="25"/>
        <v>0</v>
      </c>
      <c r="F220" s="143">
        <f t="shared" si="24"/>
        <v>0</v>
      </c>
      <c r="G220" s="143">
        <f t="shared" si="24"/>
        <v>0</v>
      </c>
      <c r="H220" s="143">
        <f t="shared" si="24"/>
        <v>2</v>
      </c>
      <c r="I220" s="143">
        <f t="shared" si="27"/>
        <v>7.4999999999999997E-2</v>
      </c>
      <c r="J220" s="143"/>
      <c r="K220" s="143">
        <f t="shared" si="31"/>
        <v>0</v>
      </c>
      <c r="L220" s="143">
        <f t="shared" si="31"/>
        <v>0</v>
      </c>
      <c r="M220" s="143">
        <f t="shared" si="31"/>
        <v>0</v>
      </c>
      <c r="N220" s="143">
        <f t="shared" si="31"/>
        <v>0</v>
      </c>
      <c r="O220" s="143">
        <f t="shared" si="31"/>
        <v>0</v>
      </c>
      <c r="P220" s="143">
        <f t="shared" si="28"/>
        <v>0</v>
      </c>
      <c r="Q220" s="143">
        <f t="shared" si="29"/>
        <v>1</v>
      </c>
      <c r="R220" s="143">
        <f t="shared" si="30"/>
        <v>2</v>
      </c>
      <c r="S220" s="146"/>
      <c r="T220" s="259">
        <v>436049044</v>
      </c>
      <c r="U220" s="129" t="s">
        <v>713</v>
      </c>
      <c r="V220" s="259">
        <v>0</v>
      </c>
      <c r="W220" s="259">
        <v>0</v>
      </c>
      <c r="X220" s="259">
        <v>0</v>
      </c>
      <c r="Y220" s="259">
        <v>0</v>
      </c>
      <c r="Z220" s="259">
        <v>0</v>
      </c>
      <c r="AA220" s="259">
        <v>2</v>
      </c>
      <c r="AB220" s="259">
        <v>0</v>
      </c>
      <c r="AC220" s="259">
        <v>0</v>
      </c>
      <c r="AD220" s="259">
        <v>0</v>
      </c>
      <c r="AE220" s="259">
        <v>0</v>
      </c>
      <c r="AF220" s="259">
        <v>0</v>
      </c>
      <c r="AG220" s="259">
        <v>0</v>
      </c>
      <c r="AH220" s="259">
        <v>0</v>
      </c>
      <c r="AI220" s="259">
        <v>0</v>
      </c>
      <c r="AJ220" s="259">
        <v>0</v>
      </c>
      <c r="AK220" s="128"/>
      <c r="AL220" s="259">
        <v>436</v>
      </c>
      <c r="AM220" s="259">
        <v>49</v>
      </c>
      <c r="AN220" s="259">
        <v>44</v>
      </c>
      <c r="AO220" s="259">
        <v>1</v>
      </c>
    </row>
    <row r="221" spans="1:41">
      <c r="A221" s="131">
        <f t="shared" si="26"/>
        <v>436049046</v>
      </c>
      <c r="B221" s="132" t="str">
        <f t="shared" si="26"/>
        <v>COMMUNITY CS OF CAMBRIDGE</v>
      </c>
      <c r="C221" s="143">
        <f t="shared" si="25"/>
        <v>0</v>
      </c>
      <c r="D221" s="143">
        <f t="shared" si="25"/>
        <v>0</v>
      </c>
      <c r="E221" s="143">
        <f t="shared" si="25"/>
        <v>0</v>
      </c>
      <c r="F221" s="143">
        <f t="shared" si="24"/>
        <v>0</v>
      </c>
      <c r="G221" s="143">
        <f t="shared" si="24"/>
        <v>1</v>
      </c>
      <c r="H221" s="143">
        <f t="shared" si="24"/>
        <v>0</v>
      </c>
      <c r="I221" s="143">
        <f t="shared" si="27"/>
        <v>3.7499999999999999E-2</v>
      </c>
      <c r="J221" s="143"/>
      <c r="K221" s="143">
        <f t="shared" si="31"/>
        <v>0</v>
      </c>
      <c r="L221" s="143">
        <f t="shared" si="31"/>
        <v>0</v>
      </c>
      <c r="M221" s="143">
        <f t="shared" si="31"/>
        <v>0</v>
      </c>
      <c r="N221" s="143">
        <f t="shared" si="31"/>
        <v>0</v>
      </c>
      <c r="O221" s="143">
        <f t="shared" si="31"/>
        <v>0</v>
      </c>
      <c r="P221" s="143">
        <f t="shared" si="28"/>
        <v>0</v>
      </c>
      <c r="Q221" s="143">
        <f t="shared" si="29"/>
        <v>1</v>
      </c>
      <c r="R221" s="143">
        <f t="shared" si="30"/>
        <v>1</v>
      </c>
      <c r="S221" s="146"/>
      <c r="T221" s="259">
        <v>436049046</v>
      </c>
      <c r="U221" s="129" t="s">
        <v>713</v>
      </c>
      <c r="V221" s="259">
        <v>0</v>
      </c>
      <c r="W221" s="259">
        <v>0</v>
      </c>
      <c r="X221" s="259">
        <v>0</v>
      </c>
      <c r="Y221" s="259">
        <v>0</v>
      </c>
      <c r="Z221" s="259">
        <v>1</v>
      </c>
      <c r="AA221" s="259">
        <v>0</v>
      </c>
      <c r="AB221" s="259">
        <v>0</v>
      </c>
      <c r="AC221" s="259">
        <v>0</v>
      </c>
      <c r="AD221" s="259">
        <v>0</v>
      </c>
      <c r="AE221" s="259">
        <v>0</v>
      </c>
      <c r="AF221" s="259">
        <v>0</v>
      </c>
      <c r="AG221" s="259">
        <v>0</v>
      </c>
      <c r="AH221" s="259">
        <v>0</v>
      </c>
      <c r="AI221" s="259">
        <v>0</v>
      </c>
      <c r="AJ221" s="259">
        <v>0</v>
      </c>
      <c r="AK221" s="128"/>
      <c r="AL221" s="259">
        <v>436</v>
      </c>
      <c r="AM221" s="259">
        <v>49</v>
      </c>
      <c r="AN221" s="259">
        <v>46</v>
      </c>
      <c r="AO221" s="259">
        <v>1</v>
      </c>
    </row>
    <row r="222" spans="1:41">
      <c r="A222" s="131">
        <f t="shared" si="26"/>
        <v>436049049</v>
      </c>
      <c r="B222" s="132" t="str">
        <f t="shared" si="26"/>
        <v>COMMUNITY CS OF CAMBRIDGE</v>
      </c>
      <c r="C222" s="143">
        <f t="shared" si="25"/>
        <v>0</v>
      </c>
      <c r="D222" s="143">
        <f t="shared" si="25"/>
        <v>0</v>
      </c>
      <c r="E222" s="143">
        <f t="shared" si="25"/>
        <v>0</v>
      </c>
      <c r="F222" s="143">
        <f t="shared" si="24"/>
        <v>0</v>
      </c>
      <c r="G222" s="143">
        <f t="shared" si="24"/>
        <v>77</v>
      </c>
      <c r="H222" s="143">
        <f t="shared" si="24"/>
        <v>69</v>
      </c>
      <c r="I222" s="143">
        <f t="shared" si="27"/>
        <v>5.7374999999999998</v>
      </c>
      <c r="J222" s="143"/>
      <c r="K222" s="143">
        <f t="shared" si="31"/>
        <v>0</v>
      </c>
      <c r="L222" s="143">
        <f t="shared" si="31"/>
        <v>0</v>
      </c>
      <c r="M222" s="143">
        <f t="shared" si="31"/>
        <v>7</v>
      </c>
      <c r="N222" s="143">
        <f t="shared" si="31"/>
        <v>0</v>
      </c>
      <c r="O222" s="143">
        <f t="shared" si="31"/>
        <v>44</v>
      </c>
      <c r="P222" s="143">
        <f t="shared" si="28"/>
        <v>37</v>
      </c>
      <c r="Q222" s="143">
        <f t="shared" si="29"/>
        <v>10</v>
      </c>
      <c r="R222" s="143">
        <f t="shared" si="30"/>
        <v>153</v>
      </c>
      <c r="S222" s="146"/>
      <c r="T222" s="259">
        <v>436049049</v>
      </c>
      <c r="U222" s="129" t="s">
        <v>713</v>
      </c>
      <c r="V222" s="259">
        <v>0</v>
      </c>
      <c r="W222" s="259">
        <v>0</v>
      </c>
      <c r="X222" s="259">
        <v>0</v>
      </c>
      <c r="Y222" s="259">
        <v>0</v>
      </c>
      <c r="Z222" s="259">
        <v>77</v>
      </c>
      <c r="AA222" s="259">
        <v>69</v>
      </c>
      <c r="AB222" s="259">
        <v>0</v>
      </c>
      <c r="AC222" s="259">
        <v>0</v>
      </c>
      <c r="AD222" s="259">
        <v>7</v>
      </c>
      <c r="AE222" s="259">
        <v>0</v>
      </c>
      <c r="AF222" s="259">
        <v>44</v>
      </c>
      <c r="AG222" s="259">
        <v>0</v>
      </c>
      <c r="AH222" s="259">
        <v>0</v>
      </c>
      <c r="AI222" s="259">
        <v>0</v>
      </c>
      <c r="AJ222" s="259">
        <v>37</v>
      </c>
      <c r="AK222" s="128"/>
      <c r="AL222" s="259">
        <v>436</v>
      </c>
      <c r="AM222" s="259">
        <v>49</v>
      </c>
      <c r="AN222" s="259">
        <v>49</v>
      </c>
      <c r="AO222" s="259">
        <v>10</v>
      </c>
    </row>
    <row r="223" spans="1:41">
      <c r="A223" s="131">
        <f t="shared" si="26"/>
        <v>436049057</v>
      </c>
      <c r="B223" s="132" t="str">
        <f t="shared" si="26"/>
        <v>COMMUNITY CS OF CAMBRIDGE</v>
      </c>
      <c r="C223" s="143">
        <f t="shared" si="25"/>
        <v>0</v>
      </c>
      <c r="D223" s="143">
        <f t="shared" si="25"/>
        <v>0</v>
      </c>
      <c r="E223" s="143">
        <f t="shared" si="25"/>
        <v>0</v>
      </c>
      <c r="F223" s="143">
        <f t="shared" si="24"/>
        <v>0</v>
      </c>
      <c r="G223" s="143">
        <f t="shared" si="24"/>
        <v>1</v>
      </c>
      <c r="H223" s="143">
        <f t="shared" si="24"/>
        <v>7</v>
      </c>
      <c r="I223" s="143">
        <f t="shared" si="27"/>
        <v>0.3</v>
      </c>
      <c r="J223" s="143"/>
      <c r="K223" s="143">
        <f t="shared" si="31"/>
        <v>0</v>
      </c>
      <c r="L223" s="143">
        <f t="shared" si="31"/>
        <v>0</v>
      </c>
      <c r="M223" s="143">
        <f t="shared" si="31"/>
        <v>0</v>
      </c>
      <c r="N223" s="143">
        <f t="shared" si="31"/>
        <v>0</v>
      </c>
      <c r="O223" s="143">
        <f t="shared" si="31"/>
        <v>1</v>
      </c>
      <c r="P223" s="143">
        <f t="shared" si="28"/>
        <v>2</v>
      </c>
      <c r="Q223" s="143">
        <f t="shared" si="29"/>
        <v>8</v>
      </c>
      <c r="R223" s="143">
        <f t="shared" si="30"/>
        <v>8</v>
      </c>
      <c r="S223" s="146"/>
      <c r="T223" s="259">
        <v>436049057</v>
      </c>
      <c r="U223" s="129" t="s">
        <v>713</v>
      </c>
      <c r="V223" s="259">
        <v>0</v>
      </c>
      <c r="W223" s="259">
        <v>0</v>
      </c>
      <c r="X223" s="259">
        <v>0</v>
      </c>
      <c r="Y223" s="259">
        <v>0</v>
      </c>
      <c r="Z223" s="259">
        <v>1</v>
      </c>
      <c r="AA223" s="259">
        <v>7</v>
      </c>
      <c r="AB223" s="259">
        <v>0</v>
      </c>
      <c r="AC223" s="259">
        <v>0</v>
      </c>
      <c r="AD223" s="259">
        <v>0</v>
      </c>
      <c r="AE223" s="259">
        <v>0</v>
      </c>
      <c r="AF223" s="259">
        <v>1</v>
      </c>
      <c r="AG223" s="259">
        <v>0</v>
      </c>
      <c r="AH223" s="259">
        <v>0</v>
      </c>
      <c r="AI223" s="259">
        <v>0</v>
      </c>
      <c r="AJ223" s="259">
        <v>2</v>
      </c>
      <c r="AK223" s="128"/>
      <c r="AL223" s="259">
        <v>436</v>
      </c>
      <c r="AM223" s="259">
        <v>49</v>
      </c>
      <c r="AN223" s="259">
        <v>57</v>
      </c>
      <c r="AO223" s="259">
        <v>8</v>
      </c>
    </row>
    <row r="224" spans="1:41">
      <c r="A224" s="131">
        <f t="shared" si="26"/>
        <v>436049093</v>
      </c>
      <c r="B224" s="132" t="str">
        <f t="shared" si="26"/>
        <v>COMMUNITY CS OF CAMBRIDGE</v>
      </c>
      <c r="C224" s="143">
        <f t="shared" si="25"/>
        <v>0</v>
      </c>
      <c r="D224" s="143">
        <f t="shared" si="25"/>
        <v>0</v>
      </c>
      <c r="E224" s="143">
        <f t="shared" si="25"/>
        <v>0</v>
      </c>
      <c r="F224" s="143">
        <f t="shared" si="24"/>
        <v>0</v>
      </c>
      <c r="G224" s="143">
        <f t="shared" si="24"/>
        <v>10</v>
      </c>
      <c r="H224" s="143">
        <f t="shared" si="24"/>
        <v>2</v>
      </c>
      <c r="I224" s="143">
        <f t="shared" si="27"/>
        <v>0.45</v>
      </c>
      <c r="J224" s="143"/>
      <c r="K224" s="143">
        <f t="shared" si="31"/>
        <v>0</v>
      </c>
      <c r="L224" s="143">
        <f t="shared" si="31"/>
        <v>0</v>
      </c>
      <c r="M224" s="143">
        <f t="shared" si="31"/>
        <v>0</v>
      </c>
      <c r="N224" s="143">
        <f t="shared" si="31"/>
        <v>0</v>
      </c>
      <c r="O224" s="143">
        <f t="shared" si="31"/>
        <v>4</v>
      </c>
      <c r="P224" s="143">
        <f t="shared" si="28"/>
        <v>0</v>
      </c>
      <c r="Q224" s="143">
        <f t="shared" si="29"/>
        <v>8</v>
      </c>
      <c r="R224" s="143">
        <f t="shared" si="30"/>
        <v>12</v>
      </c>
      <c r="S224" s="146"/>
      <c r="T224" s="259">
        <v>436049093</v>
      </c>
      <c r="U224" s="129" t="s">
        <v>713</v>
      </c>
      <c r="V224" s="259">
        <v>0</v>
      </c>
      <c r="W224" s="259">
        <v>0</v>
      </c>
      <c r="X224" s="259">
        <v>0</v>
      </c>
      <c r="Y224" s="259">
        <v>0</v>
      </c>
      <c r="Z224" s="259">
        <v>10</v>
      </c>
      <c r="AA224" s="259">
        <v>2</v>
      </c>
      <c r="AB224" s="259">
        <v>0</v>
      </c>
      <c r="AC224" s="259">
        <v>0</v>
      </c>
      <c r="AD224" s="259">
        <v>0</v>
      </c>
      <c r="AE224" s="259">
        <v>0</v>
      </c>
      <c r="AF224" s="259">
        <v>4</v>
      </c>
      <c r="AG224" s="259">
        <v>0</v>
      </c>
      <c r="AH224" s="259">
        <v>0</v>
      </c>
      <c r="AI224" s="259">
        <v>0</v>
      </c>
      <c r="AJ224" s="259">
        <v>0</v>
      </c>
      <c r="AK224" s="128"/>
      <c r="AL224" s="259">
        <v>436</v>
      </c>
      <c r="AM224" s="259">
        <v>49</v>
      </c>
      <c r="AN224" s="259">
        <v>93</v>
      </c>
      <c r="AO224" s="259">
        <v>8</v>
      </c>
    </row>
    <row r="225" spans="1:41">
      <c r="A225" s="131">
        <f t="shared" si="26"/>
        <v>436049133</v>
      </c>
      <c r="B225" s="132" t="str">
        <f t="shared" si="26"/>
        <v>COMMUNITY CS OF CAMBRIDGE</v>
      </c>
      <c r="C225" s="143">
        <f t="shared" si="25"/>
        <v>0</v>
      </c>
      <c r="D225" s="143">
        <f t="shared" si="25"/>
        <v>0</v>
      </c>
      <c r="E225" s="143">
        <f t="shared" si="25"/>
        <v>0</v>
      </c>
      <c r="F225" s="143">
        <f t="shared" si="24"/>
        <v>0</v>
      </c>
      <c r="G225" s="143">
        <f t="shared" si="24"/>
        <v>1</v>
      </c>
      <c r="H225" s="143">
        <f t="shared" si="24"/>
        <v>0</v>
      </c>
      <c r="I225" s="143">
        <f t="shared" si="27"/>
        <v>3.7499999999999999E-2</v>
      </c>
      <c r="J225" s="143"/>
      <c r="K225" s="143">
        <f t="shared" si="31"/>
        <v>0</v>
      </c>
      <c r="L225" s="143">
        <f t="shared" si="31"/>
        <v>0</v>
      </c>
      <c r="M225" s="143">
        <f t="shared" si="31"/>
        <v>0</v>
      </c>
      <c r="N225" s="143">
        <f t="shared" si="31"/>
        <v>0</v>
      </c>
      <c r="O225" s="143">
        <f t="shared" si="31"/>
        <v>0</v>
      </c>
      <c r="P225" s="143">
        <f t="shared" si="28"/>
        <v>0</v>
      </c>
      <c r="Q225" s="143">
        <f t="shared" si="29"/>
        <v>1</v>
      </c>
      <c r="R225" s="143">
        <f t="shared" si="30"/>
        <v>1</v>
      </c>
      <c r="S225" s="146"/>
      <c r="T225" s="259">
        <v>436049133</v>
      </c>
      <c r="U225" s="129" t="s">
        <v>713</v>
      </c>
      <c r="V225" s="259">
        <v>0</v>
      </c>
      <c r="W225" s="259">
        <v>0</v>
      </c>
      <c r="X225" s="259">
        <v>0</v>
      </c>
      <c r="Y225" s="259">
        <v>0</v>
      </c>
      <c r="Z225" s="259">
        <v>1</v>
      </c>
      <c r="AA225" s="259">
        <v>0</v>
      </c>
      <c r="AB225" s="259">
        <v>0</v>
      </c>
      <c r="AC225" s="259">
        <v>0</v>
      </c>
      <c r="AD225" s="259">
        <v>0</v>
      </c>
      <c r="AE225" s="259">
        <v>0</v>
      </c>
      <c r="AF225" s="259">
        <v>0</v>
      </c>
      <c r="AG225" s="259">
        <v>0</v>
      </c>
      <c r="AH225" s="259">
        <v>0</v>
      </c>
      <c r="AI225" s="259">
        <v>0</v>
      </c>
      <c r="AJ225" s="259">
        <v>0</v>
      </c>
      <c r="AK225" s="128"/>
      <c r="AL225" s="259">
        <v>436</v>
      </c>
      <c r="AM225" s="259">
        <v>49</v>
      </c>
      <c r="AN225" s="259">
        <v>133</v>
      </c>
      <c r="AO225" s="259">
        <v>1</v>
      </c>
    </row>
    <row r="226" spans="1:41">
      <c r="A226" s="131">
        <f t="shared" si="26"/>
        <v>436049149</v>
      </c>
      <c r="B226" s="132" t="str">
        <f t="shared" si="26"/>
        <v>COMMUNITY CS OF CAMBRIDGE</v>
      </c>
      <c r="C226" s="143">
        <f t="shared" si="25"/>
        <v>0</v>
      </c>
      <c r="D226" s="143">
        <f t="shared" si="25"/>
        <v>0</v>
      </c>
      <c r="E226" s="143">
        <f t="shared" si="25"/>
        <v>0</v>
      </c>
      <c r="F226" s="143">
        <f t="shared" si="24"/>
        <v>0</v>
      </c>
      <c r="G226" s="143">
        <f t="shared" si="24"/>
        <v>1</v>
      </c>
      <c r="H226" s="143">
        <f t="shared" si="24"/>
        <v>2</v>
      </c>
      <c r="I226" s="143">
        <f t="shared" si="27"/>
        <v>0.1125</v>
      </c>
      <c r="J226" s="143"/>
      <c r="K226" s="143">
        <f t="shared" si="31"/>
        <v>0</v>
      </c>
      <c r="L226" s="143">
        <f t="shared" si="31"/>
        <v>0</v>
      </c>
      <c r="M226" s="143">
        <f t="shared" si="31"/>
        <v>0</v>
      </c>
      <c r="N226" s="143">
        <f t="shared" si="31"/>
        <v>0</v>
      </c>
      <c r="O226" s="143">
        <f t="shared" si="31"/>
        <v>0</v>
      </c>
      <c r="P226" s="143">
        <f t="shared" si="28"/>
        <v>0</v>
      </c>
      <c r="Q226" s="143">
        <f t="shared" si="29"/>
        <v>1</v>
      </c>
      <c r="R226" s="143">
        <f t="shared" si="30"/>
        <v>3</v>
      </c>
      <c r="S226" s="146"/>
      <c r="T226" s="259">
        <v>436049149</v>
      </c>
      <c r="U226" s="129" t="s">
        <v>713</v>
      </c>
      <c r="V226" s="259">
        <v>0</v>
      </c>
      <c r="W226" s="259">
        <v>0</v>
      </c>
      <c r="X226" s="259">
        <v>0</v>
      </c>
      <c r="Y226" s="259">
        <v>0</v>
      </c>
      <c r="Z226" s="259">
        <v>1</v>
      </c>
      <c r="AA226" s="259">
        <v>2</v>
      </c>
      <c r="AB226" s="259">
        <v>0</v>
      </c>
      <c r="AC226" s="259">
        <v>0</v>
      </c>
      <c r="AD226" s="259">
        <v>0</v>
      </c>
      <c r="AE226" s="259">
        <v>0</v>
      </c>
      <c r="AF226" s="259">
        <v>0</v>
      </c>
      <c r="AG226" s="259">
        <v>0</v>
      </c>
      <c r="AH226" s="259">
        <v>0</v>
      </c>
      <c r="AI226" s="259">
        <v>0</v>
      </c>
      <c r="AJ226" s="259">
        <v>0</v>
      </c>
      <c r="AK226" s="128"/>
      <c r="AL226" s="259">
        <v>436</v>
      </c>
      <c r="AM226" s="259">
        <v>49</v>
      </c>
      <c r="AN226" s="259">
        <v>149</v>
      </c>
      <c r="AO226" s="259">
        <v>1</v>
      </c>
    </row>
    <row r="227" spans="1:41">
      <c r="A227" s="131">
        <f t="shared" si="26"/>
        <v>436049165</v>
      </c>
      <c r="B227" s="132" t="str">
        <f t="shared" si="26"/>
        <v>COMMUNITY CS OF CAMBRIDGE</v>
      </c>
      <c r="C227" s="143">
        <f t="shared" si="25"/>
        <v>0</v>
      </c>
      <c r="D227" s="143">
        <f t="shared" si="25"/>
        <v>0</v>
      </c>
      <c r="E227" s="143">
        <f t="shared" si="25"/>
        <v>0</v>
      </c>
      <c r="F227" s="143">
        <f t="shared" si="24"/>
        <v>0</v>
      </c>
      <c r="G227" s="143">
        <f t="shared" si="24"/>
        <v>13</v>
      </c>
      <c r="H227" s="143">
        <f t="shared" si="24"/>
        <v>8</v>
      </c>
      <c r="I227" s="143">
        <f t="shared" si="27"/>
        <v>0.78749999999999998</v>
      </c>
      <c r="J227" s="143"/>
      <c r="K227" s="143">
        <f t="shared" si="31"/>
        <v>0</v>
      </c>
      <c r="L227" s="143">
        <f t="shared" si="31"/>
        <v>0</v>
      </c>
      <c r="M227" s="143">
        <f t="shared" si="31"/>
        <v>0</v>
      </c>
      <c r="N227" s="143">
        <f t="shared" si="31"/>
        <v>0</v>
      </c>
      <c r="O227" s="143">
        <f t="shared" si="31"/>
        <v>5</v>
      </c>
      <c r="P227" s="143">
        <f t="shared" si="28"/>
        <v>3</v>
      </c>
      <c r="Q227" s="143">
        <f t="shared" si="29"/>
        <v>9</v>
      </c>
      <c r="R227" s="143">
        <f t="shared" si="30"/>
        <v>21</v>
      </c>
      <c r="S227" s="146"/>
      <c r="T227" s="259">
        <v>436049165</v>
      </c>
      <c r="U227" s="129" t="s">
        <v>713</v>
      </c>
      <c r="V227" s="259">
        <v>0</v>
      </c>
      <c r="W227" s="259">
        <v>0</v>
      </c>
      <c r="X227" s="259">
        <v>0</v>
      </c>
      <c r="Y227" s="259">
        <v>0</v>
      </c>
      <c r="Z227" s="259">
        <v>13</v>
      </c>
      <c r="AA227" s="259">
        <v>8</v>
      </c>
      <c r="AB227" s="259">
        <v>0</v>
      </c>
      <c r="AC227" s="259">
        <v>0</v>
      </c>
      <c r="AD227" s="259">
        <v>0</v>
      </c>
      <c r="AE227" s="259">
        <v>0</v>
      </c>
      <c r="AF227" s="259">
        <v>5</v>
      </c>
      <c r="AG227" s="259">
        <v>0</v>
      </c>
      <c r="AH227" s="259">
        <v>0</v>
      </c>
      <c r="AI227" s="259">
        <v>0</v>
      </c>
      <c r="AJ227" s="259">
        <v>3</v>
      </c>
      <c r="AK227" s="128"/>
      <c r="AL227" s="259">
        <v>436</v>
      </c>
      <c r="AM227" s="259">
        <v>49</v>
      </c>
      <c r="AN227" s="259">
        <v>165</v>
      </c>
      <c r="AO227" s="259">
        <v>9</v>
      </c>
    </row>
    <row r="228" spans="1:41">
      <c r="A228" s="131">
        <f t="shared" si="26"/>
        <v>436049176</v>
      </c>
      <c r="B228" s="132" t="str">
        <f t="shared" si="26"/>
        <v>COMMUNITY CS OF CAMBRIDGE</v>
      </c>
      <c r="C228" s="143">
        <f t="shared" si="25"/>
        <v>0</v>
      </c>
      <c r="D228" s="143">
        <f t="shared" si="25"/>
        <v>0</v>
      </c>
      <c r="E228" s="143">
        <f t="shared" si="25"/>
        <v>0</v>
      </c>
      <c r="F228" s="143">
        <f t="shared" si="24"/>
        <v>0</v>
      </c>
      <c r="G228" s="143">
        <f t="shared" si="24"/>
        <v>9</v>
      </c>
      <c r="H228" s="143">
        <f t="shared" si="24"/>
        <v>13</v>
      </c>
      <c r="I228" s="143">
        <f t="shared" si="27"/>
        <v>0.86250000000000004</v>
      </c>
      <c r="J228" s="143"/>
      <c r="K228" s="143">
        <f t="shared" si="31"/>
        <v>0</v>
      </c>
      <c r="L228" s="143">
        <f t="shared" si="31"/>
        <v>0</v>
      </c>
      <c r="M228" s="143">
        <f t="shared" si="31"/>
        <v>1</v>
      </c>
      <c r="N228" s="143">
        <f t="shared" si="31"/>
        <v>0</v>
      </c>
      <c r="O228" s="143">
        <f t="shared" si="31"/>
        <v>4</v>
      </c>
      <c r="P228" s="143">
        <f t="shared" si="28"/>
        <v>5</v>
      </c>
      <c r="Q228" s="143">
        <f t="shared" si="29"/>
        <v>9</v>
      </c>
      <c r="R228" s="143">
        <f t="shared" si="30"/>
        <v>23</v>
      </c>
      <c r="S228" s="146"/>
      <c r="T228" s="259">
        <v>436049176</v>
      </c>
      <c r="U228" s="129" t="s">
        <v>713</v>
      </c>
      <c r="V228" s="259">
        <v>0</v>
      </c>
      <c r="W228" s="259">
        <v>0</v>
      </c>
      <c r="X228" s="259">
        <v>0</v>
      </c>
      <c r="Y228" s="259">
        <v>0</v>
      </c>
      <c r="Z228" s="259">
        <v>9</v>
      </c>
      <c r="AA228" s="259">
        <v>13</v>
      </c>
      <c r="AB228" s="259">
        <v>0</v>
      </c>
      <c r="AC228" s="259">
        <v>0</v>
      </c>
      <c r="AD228" s="259">
        <v>1</v>
      </c>
      <c r="AE228" s="259">
        <v>0</v>
      </c>
      <c r="AF228" s="259">
        <v>4</v>
      </c>
      <c r="AG228" s="259">
        <v>0</v>
      </c>
      <c r="AH228" s="259">
        <v>0</v>
      </c>
      <c r="AI228" s="259">
        <v>0</v>
      </c>
      <c r="AJ228" s="259">
        <v>5</v>
      </c>
      <c r="AK228" s="128"/>
      <c r="AL228" s="259">
        <v>436</v>
      </c>
      <c r="AM228" s="259">
        <v>49</v>
      </c>
      <c r="AN228" s="259">
        <v>176</v>
      </c>
      <c r="AO228" s="259">
        <v>9</v>
      </c>
    </row>
    <row r="229" spans="1:41">
      <c r="A229" s="131">
        <f t="shared" si="26"/>
        <v>436049189</v>
      </c>
      <c r="B229" s="132" t="str">
        <f t="shared" si="26"/>
        <v>COMMUNITY CS OF CAMBRIDGE</v>
      </c>
      <c r="C229" s="143">
        <f t="shared" si="25"/>
        <v>0</v>
      </c>
      <c r="D229" s="143">
        <f t="shared" si="25"/>
        <v>0</v>
      </c>
      <c r="E229" s="143">
        <f t="shared" si="25"/>
        <v>0</v>
      </c>
      <c r="F229" s="143">
        <f t="shared" si="24"/>
        <v>0</v>
      </c>
      <c r="G229" s="143">
        <f t="shared" si="24"/>
        <v>0</v>
      </c>
      <c r="H229" s="143">
        <f t="shared" si="24"/>
        <v>1</v>
      </c>
      <c r="I229" s="143">
        <f t="shared" si="27"/>
        <v>3.7499999999999999E-2</v>
      </c>
      <c r="J229" s="143"/>
      <c r="K229" s="143">
        <f t="shared" si="31"/>
        <v>0</v>
      </c>
      <c r="L229" s="143">
        <f t="shared" si="31"/>
        <v>0</v>
      </c>
      <c r="M229" s="143">
        <f t="shared" si="31"/>
        <v>0</v>
      </c>
      <c r="N229" s="143">
        <f t="shared" si="31"/>
        <v>0</v>
      </c>
      <c r="O229" s="143">
        <f t="shared" si="31"/>
        <v>0</v>
      </c>
      <c r="P229" s="143">
        <f t="shared" si="28"/>
        <v>0</v>
      </c>
      <c r="Q229" s="143">
        <f t="shared" si="29"/>
        <v>1</v>
      </c>
      <c r="R229" s="143">
        <f t="shared" si="30"/>
        <v>1</v>
      </c>
      <c r="S229" s="146"/>
      <c r="T229" s="259">
        <v>436049189</v>
      </c>
      <c r="U229" s="129" t="s">
        <v>713</v>
      </c>
      <c r="V229" s="259">
        <v>0</v>
      </c>
      <c r="W229" s="259">
        <v>0</v>
      </c>
      <c r="X229" s="259">
        <v>0</v>
      </c>
      <c r="Y229" s="259">
        <v>0</v>
      </c>
      <c r="Z229" s="259">
        <v>0</v>
      </c>
      <c r="AA229" s="259">
        <v>1</v>
      </c>
      <c r="AB229" s="259">
        <v>0</v>
      </c>
      <c r="AC229" s="259">
        <v>0</v>
      </c>
      <c r="AD229" s="259">
        <v>0</v>
      </c>
      <c r="AE229" s="259">
        <v>0</v>
      </c>
      <c r="AF229" s="259">
        <v>0</v>
      </c>
      <c r="AG229" s="259">
        <v>0</v>
      </c>
      <c r="AH229" s="259">
        <v>0</v>
      </c>
      <c r="AI229" s="259">
        <v>0</v>
      </c>
      <c r="AJ229" s="259">
        <v>0</v>
      </c>
      <c r="AK229" s="128"/>
      <c r="AL229" s="259">
        <v>436</v>
      </c>
      <c r="AM229" s="259">
        <v>49</v>
      </c>
      <c r="AN229" s="259">
        <v>189</v>
      </c>
      <c r="AO229" s="259">
        <v>1</v>
      </c>
    </row>
    <row r="230" spans="1:41">
      <c r="A230" s="131">
        <f t="shared" si="26"/>
        <v>436049229</v>
      </c>
      <c r="B230" s="132" t="str">
        <f t="shared" si="26"/>
        <v>COMMUNITY CS OF CAMBRIDGE</v>
      </c>
      <c r="C230" s="143">
        <f t="shared" si="25"/>
        <v>0</v>
      </c>
      <c r="D230" s="143">
        <f t="shared" si="25"/>
        <v>0</v>
      </c>
      <c r="E230" s="143">
        <f t="shared" si="25"/>
        <v>0</v>
      </c>
      <c r="F230" s="143">
        <f t="shared" si="24"/>
        <v>0</v>
      </c>
      <c r="G230" s="143">
        <f t="shared" si="24"/>
        <v>0</v>
      </c>
      <c r="H230" s="143">
        <f t="shared" si="24"/>
        <v>1</v>
      </c>
      <c r="I230" s="143">
        <f t="shared" si="27"/>
        <v>3.7499999999999999E-2</v>
      </c>
      <c r="J230" s="143"/>
      <c r="K230" s="143">
        <f t="shared" si="31"/>
        <v>0</v>
      </c>
      <c r="L230" s="143">
        <f t="shared" si="31"/>
        <v>0</v>
      </c>
      <c r="M230" s="143">
        <f t="shared" si="31"/>
        <v>0</v>
      </c>
      <c r="N230" s="143">
        <f t="shared" si="31"/>
        <v>0</v>
      </c>
      <c r="O230" s="143">
        <f t="shared" si="31"/>
        <v>0</v>
      </c>
      <c r="P230" s="143">
        <f t="shared" si="28"/>
        <v>0</v>
      </c>
      <c r="Q230" s="143">
        <f t="shared" si="29"/>
        <v>1</v>
      </c>
      <c r="R230" s="143">
        <f t="shared" si="30"/>
        <v>1</v>
      </c>
      <c r="S230" s="146"/>
      <c r="T230" s="259">
        <v>436049229</v>
      </c>
      <c r="U230" s="129" t="s">
        <v>713</v>
      </c>
      <c r="V230" s="259">
        <v>0</v>
      </c>
      <c r="W230" s="259">
        <v>0</v>
      </c>
      <c r="X230" s="259">
        <v>0</v>
      </c>
      <c r="Y230" s="259">
        <v>0</v>
      </c>
      <c r="Z230" s="259">
        <v>0</v>
      </c>
      <c r="AA230" s="259">
        <v>1</v>
      </c>
      <c r="AB230" s="259">
        <v>0</v>
      </c>
      <c r="AC230" s="259">
        <v>0</v>
      </c>
      <c r="AD230" s="259">
        <v>0</v>
      </c>
      <c r="AE230" s="259">
        <v>0</v>
      </c>
      <c r="AF230" s="259">
        <v>0</v>
      </c>
      <c r="AG230" s="259">
        <v>0</v>
      </c>
      <c r="AH230" s="259">
        <v>0</v>
      </c>
      <c r="AI230" s="259">
        <v>0</v>
      </c>
      <c r="AJ230" s="259">
        <v>0</v>
      </c>
      <c r="AK230" s="128"/>
      <c r="AL230" s="259">
        <v>436</v>
      </c>
      <c r="AM230" s="259">
        <v>49</v>
      </c>
      <c r="AN230" s="259">
        <v>229</v>
      </c>
      <c r="AO230" s="259">
        <v>1</v>
      </c>
    </row>
    <row r="231" spans="1:41">
      <c r="A231" s="131">
        <f t="shared" si="26"/>
        <v>436049244</v>
      </c>
      <c r="B231" s="132" t="str">
        <f t="shared" si="26"/>
        <v>COMMUNITY CS OF CAMBRIDGE</v>
      </c>
      <c r="C231" s="143">
        <f t="shared" si="25"/>
        <v>0</v>
      </c>
      <c r="D231" s="143">
        <f t="shared" si="25"/>
        <v>0</v>
      </c>
      <c r="E231" s="143">
        <f t="shared" si="25"/>
        <v>0</v>
      </c>
      <c r="F231" s="143">
        <f t="shared" si="24"/>
        <v>0</v>
      </c>
      <c r="G231" s="143">
        <f t="shared" si="24"/>
        <v>4</v>
      </c>
      <c r="H231" s="143">
        <f t="shared" si="24"/>
        <v>7</v>
      </c>
      <c r="I231" s="143">
        <f t="shared" si="27"/>
        <v>0.41249999999999998</v>
      </c>
      <c r="J231" s="143"/>
      <c r="K231" s="143">
        <f t="shared" si="31"/>
        <v>0</v>
      </c>
      <c r="L231" s="143">
        <f t="shared" si="31"/>
        <v>0</v>
      </c>
      <c r="M231" s="143">
        <f t="shared" si="31"/>
        <v>0</v>
      </c>
      <c r="N231" s="143">
        <f t="shared" si="31"/>
        <v>0</v>
      </c>
      <c r="O231" s="143">
        <f t="shared" si="31"/>
        <v>1</v>
      </c>
      <c r="P231" s="143">
        <f t="shared" si="28"/>
        <v>2</v>
      </c>
      <c r="Q231" s="143">
        <f t="shared" si="29"/>
        <v>6</v>
      </c>
      <c r="R231" s="143">
        <f t="shared" si="30"/>
        <v>11</v>
      </c>
      <c r="S231" s="146"/>
      <c r="T231" s="259">
        <v>436049244</v>
      </c>
      <c r="U231" s="129" t="s">
        <v>713</v>
      </c>
      <c r="V231" s="259">
        <v>0</v>
      </c>
      <c r="W231" s="259">
        <v>0</v>
      </c>
      <c r="X231" s="259">
        <v>0</v>
      </c>
      <c r="Y231" s="259">
        <v>0</v>
      </c>
      <c r="Z231" s="259">
        <v>4</v>
      </c>
      <c r="AA231" s="259">
        <v>7</v>
      </c>
      <c r="AB231" s="259">
        <v>0</v>
      </c>
      <c r="AC231" s="259">
        <v>0</v>
      </c>
      <c r="AD231" s="259">
        <v>0</v>
      </c>
      <c r="AE231" s="259">
        <v>0</v>
      </c>
      <c r="AF231" s="259">
        <v>1</v>
      </c>
      <c r="AG231" s="259">
        <v>0</v>
      </c>
      <c r="AH231" s="259">
        <v>0</v>
      </c>
      <c r="AI231" s="259">
        <v>0</v>
      </c>
      <c r="AJ231" s="259">
        <v>2</v>
      </c>
      <c r="AK231" s="128"/>
      <c r="AL231" s="259">
        <v>436</v>
      </c>
      <c r="AM231" s="259">
        <v>49</v>
      </c>
      <c r="AN231" s="259">
        <v>244</v>
      </c>
      <c r="AO231" s="259">
        <v>6</v>
      </c>
    </row>
    <row r="232" spans="1:41">
      <c r="A232" s="131">
        <f t="shared" si="26"/>
        <v>436049248</v>
      </c>
      <c r="B232" s="132" t="str">
        <f t="shared" si="26"/>
        <v>COMMUNITY CS OF CAMBRIDGE</v>
      </c>
      <c r="C232" s="143">
        <f t="shared" si="25"/>
        <v>0</v>
      </c>
      <c r="D232" s="143">
        <f t="shared" si="25"/>
        <v>0</v>
      </c>
      <c r="E232" s="143">
        <f t="shared" si="25"/>
        <v>0</v>
      </c>
      <c r="F232" s="143">
        <f t="shared" si="24"/>
        <v>0</v>
      </c>
      <c r="G232" s="143">
        <f t="shared" si="24"/>
        <v>2</v>
      </c>
      <c r="H232" s="143">
        <f t="shared" si="24"/>
        <v>5</v>
      </c>
      <c r="I232" s="143">
        <f t="shared" si="27"/>
        <v>0.26250000000000001</v>
      </c>
      <c r="J232" s="143"/>
      <c r="K232" s="143">
        <f t="shared" si="31"/>
        <v>0</v>
      </c>
      <c r="L232" s="143">
        <f t="shared" si="31"/>
        <v>0</v>
      </c>
      <c r="M232" s="143">
        <f t="shared" si="31"/>
        <v>0</v>
      </c>
      <c r="N232" s="143">
        <f t="shared" si="31"/>
        <v>0</v>
      </c>
      <c r="O232" s="143">
        <f t="shared" si="31"/>
        <v>0</v>
      </c>
      <c r="P232" s="143">
        <f t="shared" si="28"/>
        <v>1</v>
      </c>
      <c r="Q232" s="143">
        <f t="shared" si="29"/>
        <v>3</v>
      </c>
      <c r="R232" s="143">
        <f t="shared" si="30"/>
        <v>7</v>
      </c>
      <c r="S232" s="146"/>
      <c r="T232" s="259">
        <v>436049248</v>
      </c>
      <c r="U232" s="129" t="s">
        <v>713</v>
      </c>
      <c r="V232" s="259">
        <v>0</v>
      </c>
      <c r="W232" s="259">
        <v>0</v>
      </c>
      <c r="X232" s="259">
        <v>0</v>
      </c>
      <c r="Y232" s="259">
        <v>0</v>
      </c>
      <c r="Z232" s="259">
        <v>2</v>
      </c>
      <c r="AA232" s="259">
        <v>5</v>
      </c>
      <c r="AB232" s="259">
        <v>0</v>
      </c>
      <c r="AC232" s="259">
        <v>0</v>
      </c>
      <c r="AD232" s="259">
        <v>0</v>
      </c>
      <c r="AE232" s="259">
        <v>0</v>
      </c>
      <c r="AF232" s="259">
        <v>0</v>
      </c>
      <c r="AG232" s="259">
        <v>0</v>
      </c>
      <c r="AH232" s="259">
        <v>0</v>
      </c>
      <c r="AI232" s="259">
        <v>0</v>
      </c>
      <c r="AJ232" s="259">
        <v>1</v>
      </c>
      <c r="AK232" s="128"/>
      <c r="AL232" s="259">
        <v>436</v>
      </c>
      <c r="AM232" s="259">
        <v>49</v>
      </c>
      <c r="AN232" s="259">
        <v>248</v>
      </c>
      <c r="AO232" s="259">
        <v>3</v>
      </c>
    </row>
    <row r="233" spans="1:41">
      <c r="A233" s="131">
        <f t="shared" si="26"/>
        <v>436049258</v>
      </c>
      <c r="B233" s="132" t="str">
        <f t="shared" si="26"/>
        <v>COMMUNITY CS OF CAMBRIDGE</v>
      </c>
      <c r="C233" s="143">
        <f t="shared" si="25"/>
        <v>0</v>
      </c>
      <c r="D233" s="143">
        <f t="shared" si="25"/>
        <v>0</v>
      </c>
      <c r="E233" s="143">
        <f t="shared" si="25"/>
        <v>0</v>
      </c>
      <c r="F233" s="143">
        <f t="shared" si="24"/>
        <v>0</v>
      </c>
      <c r="G233" s="143">
        <f t="shared" si="24"/>
        <v>0</v>
      </c>
      <c r="H233" s="143">
        <f t="shared" si="24"/>
        <v>1</v>
      </c>
      <c r="I233" s="143">
        <f t="shared" si="27"/>
        <v>3.7499999999999999E-2</v>
      </c>
      <c r="J233" s="143"/>
      <c r="K233" s="143">
        <f t="shared" si="31"/>
        <v>0</v>
      </c>
      <c r="L233" s="143">
        <f t="shared" si="31"/>
        <v>0</v>
      </c>
      <c r="M233" s="143">
        <f t="shared" si="31"/>
        <v>0</v>
      </c>
      <c r="N233" s="143">
        <f t="shared" si="31"/>
        <v>0</v>
      </c>
      <c r="O233" s="143">
        <f t="shared" si="31"/>
        <v>0</v>
      </c>
      <c r="P233" s="143">
        <f t="shared" si="28"/>
        <v>0</v>
      </c>
      <c r="Q233" s="143">
        <f t="shared" si="29"/>
        <v>1</v>
      </c>
      <c r="R233" s="143">
        <f t="shared" si="30"/>
        <v>1</v>
      </c>
      <c r="S233" s="146"/>
      <c r="T233" s="259">
        <v>436049258</v>
      </c>
      <c r="U233" s="129" t="s">
        <v>713</v>
      </c>
      <c r="V233" s="259">
        <v>0</v>
      </c>
      <c r="W233" s="259">
        <v>0</v>
      </c>
      <c r="X233" s="259">
        <v>0</v>
      </c>
      <c r="Y233" s="259">
        <v>0</v>
      </c>
      <c r="Z233" s="259">
        <v>0</v>
      </c>
      <c r="AA233" s="259">
        <v>1</v>
      </c>
      <c r="AB233" s="259">
        <v>0</v>
      </c>
      <c r="AC233" s="259">
        <v>0</v>
      </c>
      <c r="AD233" s="259">
        <v>0</v>
      </c>
      <c r="AE233" s="259">
        <v>0</v>
      </c>
      <c r="AF233" s="259">
        <v>0</v>
      </c>
      <c r="AG233" s="259">
        <v>0</v>
      </c>
      <c r="AH233" s="259">
        <v>0</v>
      </c>
      <c r="AI233" s="259">
        <v>0</v>
      </c>
      <c r="AJ233" s="259">
        <v>0</v>
      </c>
      <c r="AK233" s="128"/>
      <c r="AL233" s="259">
        <v>436</v>
      </c>
      <c r="AM233" s="259">
        <v>49</v>
      </c>
      <c r="AN233" s="259">
        <v>258</v>
      </c>
      <c r="AO233" s="259">
        <v>1</v>
      </c>
    </row>
    <row r="234" spans="1:41">
      <c r="A234" s="131">
        <f t="shared" si="26"/>
        <v>436049262</v>
      </c>
      <c r="B234" s="132" t="str">
        <f t="shared" si="26"/>
        <v>COMMUNITY CS OF CAMBRIDGE</v>
      </c>
      <c r="C234" s="143">
        <f t="shared" si="25"/>
        <v>0</v>
      </c>
      <c r="D234" s="143">
        <f t="shared" si="25"/>
        <v>0</v>
      </c>
      <c r="E234" s="143">
        <f t="shared" si="25"/>
        <v>0</v>
      </c>
      <c r="F234" s="143">
        <f t="shared" si="24"/>
        <v>0</v>
      </c>
      <c r="G234" s="143">
        <f t="shared" si="24"/>
        <v>1</v>
      </c>
      <c r="H234" s="143">
        <f t="shared" si="24"/>
        <v>1</v>
      </c>
      <c r="I234" s="143">
        <f t="shared" si="27"/>
        <v>7.4999999999999997E-2</v>
      </c>
      <c r="J234" s="143"/>
      <c r="K234" s="143">
        <f t="shared" si="31"/>
        <v>0</v>
      </c>
      <c r="L234" s="143">
        <f t="shared" si="31"/>
        <v>0</v>
      </c>
      <c r="M234" s="143">
        <f t="shared" si="31"/>
        <v>0</v>
      </c>
      <c r="N234" s="143">
        <f t="shared" si="31"/>
        <v>0</v>
      </c>
      <c r="O234" s="143">
        <f t="shared" si="31"/>
        <v>1</v>
      </c>
      <c r="P234" s="143">
        <f t="shared" si="28"/>
        <v>0</v>
      </c>
      <c r="Q234" s="143">
        <f t="shared" si="29"/>
        <v>10</v>
      </c>
      <c r="R234" s="143">
        <f t="shared" si="30"/>
        <v>2</v>
      </c>
      <c r="S234" s="146"/>
      <c r="T234" s="259">
        <v>436049262</v>
      </c>
      <c r="U234" s="129" t="s">
        <v>713</v>
      </c>
      <c r="V234" s="259">
        <v>0</v>
      </c>
      <c r="W234" s="259">
        <v>0</v>
      </c>
      <c r="X234" s="259">
        <v>0</v>
      </c>
      <c r="Y234" s="259">
        <v>0</v>
      </c>
      <c r="Z234" s="259">
        <v>1</v>
      </c>
      <c r="AA234" s="259">
        <v>1</v>
      </c>
      <c r="AB234" s="259">
        <v>0</v>
      </c>
      <c r="AC234" s="259">
        <v>0</v>
      </c>
      <c r="AD234" s="259">
        <v>0</v>
      </c>
      <c r="AE234" s="259">
        <v>0</v>
      </c>
      <c r="AF234" s="259">
        <v>1</v>
      </c>
      <c r="AG234" s="259">
        <v>0</v>
      </c>
      <c r="AH234" s="259">
        <v>0</v>
      </c>
      <c r="AI234" s="259">
        <v>0</v>
      </c>
      <c r="AJ234" s="259">
        <v>0</v>
      </c>
      <c r="AK234" s="128"/>
      <c r="AL234" s="259">
        <v>436</v>
      </c>
      <c r="AM234" s="259">
        <v>49</v>
      </c>
      <c r="AN234" s="259">
        <v>262</v>
      </c>
      <c r="AO234" s="259">
        <v>10</v>
      </c>
    </row>
    <row r="235" spans="1:41">
      <c r="A235" s="131">
        <f t="shared" si="26"/>
        <v>436049274</v>
      </c>
      <c r="B235" s="132" t="str">
        <f t="shared" si="26"/>
        <v>COMMUNITY CS OF CAMBRIDGE</v>
      </c>
      <c r="C235" s="143">
        <f t="shared" si="25"/>
        <v>0</v>
      </c>
      <c r="D235" s="143">
        <f t="shared" si="25"/>
        <v>0</v>
      </c>
      <c r="E235" s="143">
        <f t="shared" si="25"/>
        <v>0</v>
      </c>
      <c r="F235" s="143">
        <f t="shared" si="24"/>
        <v>0</v>
      </c>
      <c r="G235" s="143">
        <f t="shared" si="24"/>
        <v>2</v>
      </c>
      <c r="H235" s="143">
        <f t="shared" si="24"/>
        <v>1</v>
      </c>
      <c r="I235" s="143">
        <f t="shared" si="27"/>
        <v>0.15</v>
      </c>
      <c r="J235" s="143"/>
      <c r="K235" s="143">
        <f t="shared" si="31"/>
        <v>0</v>
      </c>
      <c r="L235" s="143">
        <f t="shared" si="31"/>
        <v>0</v>
      </c>
      <c r="M235" s="143">
        <f t="shared" si="31"/>
        <v>1</v>
      </c>
      <c r="N235" s="143">
        <f t="shared" si="31"/>
        <v>0</v>
      </c>
      <c r="O235" s="143">
        <f t="shared" si="31"/>
        <v>0</v>
      </c>
      <c r="P235" s="143">
        <f t="shared" si="28"/>
        <v>0</v>
      </c>
      <c r="Q235" s="143">
        <f t="shared" si="29"/>
        <v>1</v>
      </c>
      <c r="R235" s="143">
        <f t="shared" si="30"/>
        <v>4</v>
      </c>
      <c r="S235" s="146"/>
      <c r="T235" s="259">
        <v>436049274</v>
      </c>
      <c r="U235" s="129" t="s">
        <v>713</v>
      </c>
      <c r="V235" s="259">
        <v>0</v>
      </c>
      <c r="W235" s="259">
        <v>0</v>
      </c>
      <c r="X235" s="259">
        <v>0</v>
      </c>
      <c r="Y235" s="259">
        <v>0</v>
      </c>
      <c r="Z235" s="259">
        <v>2</v>
      </c>
      <c r="AA235" s="259">
        <v>1</v>
      </c>
      <c r="AB235" s="259">
        <v>0</v>
      </c>
      <c r="AC235" s="259">
        <v>0</v>
      </c>
      <c r="AD235" s="259">
        <v>1</v>
      </c>
      <c r="AE235" s="259">
        <v>0</v>
      </c>
      <c r="AF235" s="259">
        <v>0</v>
      </c>
      <c r="AG235" s="259">
        <v>0</v>
      </c>
      <c r="AH235" s="259">
        <v>0</v>
      </c>
      <c r="AI235" s="259">
        <v>0</v>
      </c>
      <c r="AJ235" s="259">
        <v>0</v>
      </c>
      <c r="AK235" s="128"/>
      <c r="AL235" s="259">
        <v>436</v>
      </c>
      <c r="AM235" s="259">
        <v>49</v>
      </c>
      <c r="AN235" s="259">
        <v>274</v>
      </c>
      <c r="AO235" s="259">
        <v>1</v>
      </c>
    </row>
    <row r="236" spans="1:41">
      <c r="A236" s="131">
        <f t="shared" si="26"/>
        <v>436049284</v>
      </c>
      <c r="B236" s="132" t="str">
        <f t="shared" si="26"/>
        <v>COMMUNITY CS OF CAMBRIDGE</v>
      </c>
      <c r="C236" s="143">
        <f t="shared" si="25"/>
        <v>0</v>
      </c>
      <c r="D236" s="143">
        <f t="shared" si="25"/>
        <v>0</v>
      </c>
      <c r="E236" s="143">
        <f t="shared" si="25"/>
        <v>0</v>
      </c>
      <c r="F236" s="143">
        <f t="shared" si="24"/>
        <v>0</v>
      </c>
      <c r="G236" s="143">
        <f t="shared" si="24"/>
        <v>0</v>
      </c>
      <c r="H236" s="143">
        <f t="shared" si="24"/>
        <v>2</v>
      </c>
      <c r="I236" s="143">
        <f t="shared" si="27"/>
        <v>7.4999999999999997E-2</v>
      </c>
      <c r="J236" s="143"/>
      <c r="K236" s="143">
        <f t="shared" si="31"/>
        <v>0</v>
      </c>
      <c r="L236" s="143">
        <f t="shared" si="31"/>
        <v>0</v>
      </c>
      <c r="M236" s="143">
        <f t="shared" si="31"/>
        <v>0</v>
      </c>
      <c r="N236" s="143">
        <f t="shared" si="31"/>
        <v>0</v>
      </c>
      <c r="O236" s="143">
        <f t="shared" si="31"/>
        <v>0</v>
      </c>
      <c r="P236" s="143">
        <f t="shared" si="28"/>
        <v>0</v>
      </c>
      <c r="Q236" s="143">
        <f t="shared" si="29"/>
        <v>1</v>
      </c>
      <c r="R236" s="143">
        <f t="shared" si="30"/>
        <v>2</v>
      </c>
      <c r="S236" s="146"/>
      <c r="T236" s="259">
        <v>436049284</v>
      </c>
      <c r="U236" s="129" t="s">
        <v>713</v>
      </c>
      <c r="V236" s="259">
        <v>0</v>
      </c>
      <c r="W236" s="259">
        <v>0</v>
      </c>
      <c r="X236" s="259">
        <v>0</v>
      </c>
      <c r="Y236" s="259">
        <v>0</v>
      </c>
      <c r="Z236" s="259">
        <v>0</v>
      </c>
      <c r="AA236" s="259">
        <v>2</v>
      </c>
      <c r="AB236" s="259">
        <v>0</v>
      </c>
      <c r="AC236" s="259">
        <v>0</v>
      </c>
      <c r="AD236" s="259">
        <v>0</v>
      </c>
      <c r="AE236" s="259">
        <v>0</v>
      </c>
      <c r="AF236" s="259">
        <v>0</v>
      </c>
      <c r="AG236" s="259">
        <v>0</v>
      </c>
      <c r="AH236" s="259">
        <v>0</v>
      </c>
      <c r="AI236" s="259">
        <v>0</v>
      </c>
      <c r="AJ236" s="259">
        <v>0</v>
      </c>
      <c r="AK236" s="128"/>
      <c r="AL236" s="259">
        <v>436</v>
      </c>
      <c r="AM236" s="259">
        <v>49</v>
      </c>
      <c r="AN236" s="259">
        <v>284</v>
      </c>
      <c r="AO236" s="259">
        <v>1</v>
      </c>
    </row>
    <row r="237" spans="1:41">
      <c r="A237" s="131">
        <f t="shared" si="26"/>
        <v>436049285</v>
      </c>
      <c r="B237" s="132" t="str">
        <f t="shared" si="26"/>
        <v>COMMUNITY CS OF CAMBRIDGE</v>
      </c>
      <c r="C237" s="143">
        <f t="shared" si="25"/>
        <v>0</v>
      </c>
      <c r="D237" s="143">
        <f t="shared" si="25"/>
        <v>0</v>
      </c>
      <c r="E237" s="143">
        <f t="shared" si="25"/>
        <v>0</v>
      </c>
      <c r="F237" s="143">
        <f t="shared" si="24"/>
        <v>0</v>
      </c>
      <c r="G237" s="143">
        <f t="shared" si="24"/>
        <v>0</v>
      </c>
      <c r="H237" s="143">
        <f t="shared" si="24"/>
        <v>1</v>
      </c>
      <c r="I237" s="143">
        <f t="shared" si="27"/>
        <v>3.7499999999999999E-2</v>
      </c>
      <c r="J237" s="143"/>
      <c r="K237" s="143">
        <f t="shared" si="31"/>
        <v>0</v>
      </c>
      <c r="L237" s="143">
        <f t="shared" si="31"/>
        <v>0</v>
      </c>
      <c r="M237" s="143">
        <f t="shared" si="31"/>
        <v>0</v>
      </c>
      <c r="N237" s="143">
        <f t="shared" si="31"/>
        <v>0</v>
      </c>
      <c r="O237" s="143">
        <f t="shared" si="31"/>
        <v>0</v>
      </c>
      <c r="P237" s="143">
        <f t="shared" si="28"/>
        <v>0</v>
      </c>
      <c r="Q237" s="143">
        <f t="shared" si="29"/>
        <v>1</v>
      </c>
      <c r="R237" s="143">
        <f t="shared" si="30"/>
        <v>1</v>
      </c>
      <c r="S237" s="146"/>
      <c r="T237" s="259">
        <v>436049285</v>
      </c>
      <c r="U237" s="129" t="s">
        <v>713</v>
      </c>
      <c r="V237" s="259">
        <v>0</v>
      </c>
      <c r="W237" s="259">
        <v>0</v>
      </c>
      <c r="X237" s="259">
        <v>0</v>
      </c>
      <c r="Y237" s="259">
        <v>0</v>
      </c>
      <c r="Z237" s="259">
        <v>0</v>
      </c>
      <c r="AA237" s="259">
        <v>1</v>
      </c>
      <c r="AB237" s="259">
        <v>0</v>
      </c>
      <c r="AC237" s="259">
        <v>0</v>
      </c>
      <c r="AD237" s="259">
        <v>0</v>
      </c>
      <c r="AE237" s="259">
        <v>0</v>
      </c>
      <c r="AF237" s="259">
        <v>0</v>
      </c>
      <c r="AG237" s="259">
        <v>0</v>
      </c>
      <c r="AH237" s="259">
        <v>0</v>
      </c>
      <c r="AI237" s="259">
        <v>0</v>
      </c>
      <c r="AJ237" s="259">
        <v>0</v>
      </c>
      <c r="AK237" s="128"/>
      <c r="AL237" s="259">
        <v>436</v>
      </c>
      <c r="AM237" s="259">
        <v>49</v>
      </c>
      <c r="AN237" s="259">
        <v>285</v>
      </c>
      <c r="AO237" s="259">
        <v>1</v>
      </c>
    </row>
    <row r="238" spans="1:41">
      <c r="A238" s="131">
        <f t="shared" si="26"/>
        <v>436049308</v>
      </c>
      <c r="B238" s="132" t="str">
        <f t="shared" si="26"/>
        <v>COMMUNITY CS OF CAMBRIDGE</v>
      </c>
      <c r="C238" s="143">
        <f t="shared" si="25"/>
        <v>0</v>
      </c>
      <c r="D238" s="143">
        <f t="shared" si="25"/>
        <v>0</v>
      </c>
      <c r="E238" s="143">
        <f t="shared" si="25"/>
        <v>0</v>
      </c>
      <c r="F238" s="143">
        <f t="shared" si="24"/>
        <v>0</v>
      </c>
      <c r="G238" s="143">
        <f t="shared" si="24"/>
        <v>2</v>
      </c>
      <c r="H238" s="143">
        <f t="shared" si="24"/>
        <v>2</v>
      </c>
      <c r="I238" s="143">
        <f t="shared" si="27"/>
        <v>0.15</v>
      </c>
      <c r="J238" s="143"/>
      <c r="K238" s="143">
        <f t="shared" si="31"/>
        <v>0</v>
      </c>
      <c r="L238" s="143">
        <f t="shared" si="31"/>
        <v>0</v>
      </c>
      <c r="M238" s="143">
        <f t="shared" si="31"/>
        <v>0</v>
      </c>
      <c r="N238" s="143">
        <f t="shared" si="31"/>
        <v>0</v>
      </c>
      <c r="O238" s="143">
        <f t="shared" si="31"/>
        <v>0</v>
      </c>
      <c r="P238" s="143">
        <f t="shared" si="28"/>
        <v>0</v>
      </c>
      <c r="Q238" s="143">
        <f t="shared" si="29"/>
        <v>1</v>
      </c>
      <c r="R238" s="143">
        <f t="shared" si="30"/>
        <v>4</v>
      </c>
      <c r="S238" s="146"/>
      <c r="T238" s="259">
        <v>436049308</v>
      </c>
      <c r="U238" s="129" t="s">
        <v>713</v>
      </c>
      <c r="V238" s="259">
        <v>0</v>
      </c>
      <c r="W238" s="259">
        <v>0</v>
      </c>
      <c r="X238" s="259">
        <v>0</v>
      </c>
      <c r="Y238" s="259">
        <v>0</v>
      </c>
      <c r="Z238" s="259">
        <v>2</v>
      </c>
      <c r="AA238" s="259">
        <v>2</v>
      </c>
      <c r="AB238" s="259">
        <v>0</v>
      </c>
      <c r="AC238" s="259">
        <v>0</v>
      </c>
      <c r="AD238" s="259">
        <v>0</v>
      </c>
      <c r="AE238" s="259">
        <v>0</v>
      </c>
      <c r="AF238" s="259">
        <v>0</v>
      </c>
      <c r="AG238" s="259">
        <v>0</v>
      </c>
      <c r="AH238" s="259">
        <v>0</v>
      </c>
      <c r="AI238" s="259">
        <v>0</v>
      </c>
      <c r="AJ238" s="259">
        <v>0</v>
      </c>
      <c r="AK238" s="128"/>
      <c r="AL238" s="259">
        <v>436</v>
      </c>
      <c r="AM238" s="259">
        <v>49</v>
      </c>
      <c r="AN238" s="259">
        <v>308</v>
      </c>
      <c r="AO238" s="259">
        <v>1</v>
      </c>
    </row>
    <row r="239" spans="1:41">
      <c r="A239" s="131">
        <f t="shared" si="26"/>
        <v>436049314</v>
      </c>
      <c r="B239" s="132" t="str">
        <f t="shared" si="26"/>
        <v>COMMUNITY CS OF CAMBRIDGE</v>
      </c>
      <c r="C239" s="143">
        <f t="shared" si="25"/>
        <v>0</v>
      </c>
      <c r="D239" s="143">
        <f t="shared" si="25"/>
        <v>0</v>
      </c>
      <c r="E239" s="143">
        <f t="shared" si="25"/>
        <v>0</v>
      </c>
      <c r="F239" s="143">
        <f t="shared" si="25"/>
        <v>0</v>
      </c>
      <c r="G239" s="143">
        <f t="shared" si="25"/>
        <v>0</v>
      </c>
      <c r="H239" s="143">
        <f t="shared" si="25"/>
        <v>1</v>
      </c>
      <c r="I239" s="143">
        <f t="shared" si="27"/>
        <v>3.7499999999999999E-2</v>
      </c>
      <c r="J239" s="143"/>
      <c r="K239" s="143">
        <f t="shared" si="31"/>
        <v>0</v>
      </c>
      <c r="L239" s="143">
        <f t="shared" si="31"/>
        <v>0</v>
      </c>
      <c r="M239" s="143">
        <f t="shared" si="31"/>
        <v>0</v>
      </c>
      <c r="N239" s="143">
        <f t="shared" si="31"/>
        <v>0</v>
      </c>
      <c r="O239" s="143">
        <f t="shared" si="31"/>
        <v>0</v>
      </c>
      <c r="P239" s="143">
        <f t="shared" si="28"/>
        <v>0</v>
      </c>
      <c r="Q239" s="143">
        <f t="shared" si="29"/>
        <v>1</v>
      </c>
      <c r="R239" s="143">
        <f t="shared" si="30"/>
        <v>1</v>
      </c>
      <c r="S239" s="146"/>
      <c r="T239" s="259">
        <v>436049314</v>
      </c>
      <c r="U239" s="129" t="s">
        <v>713</v>
      </c>
      <c r="V239" s="259">
        <v>0</v>
      </c>
      <c r="W239" s="259">
        <v>0</v>
      </c>
      <c r="X239" s="259">
        <v>0</v>
      </c>
      <c r="Y239" s="259">
        <v>0</v>
      </c>
      <c r="Z239" s="259">
        <v>0</v>
      </c>
      <c r="AA239" s="259">
        <v>1</v>
      </c>
      <c r="AB239" s="259">
        <v>0</v>
      </c>
      <c r="AC239" s="259">
        <v>0</v>
      </c>
      <c r="AD239" s="259">
        <v>0</v>
      </c>
      <c r="AE239" s="259">
        <v>0</v>
      </c>
      <c r="AF239" s="259">
        <v>0</v>
      </c>
      <c r="AG239" s="259">
        <v>0</v>
      </c>
      <c r="AH239" s="259">
        <v>0</v>
      </c>
      <c r="AI239" s="259">
        <v>0</v>
      </c>
      <c r="AJ239" s="259">
        <v>0</v>
      </c>
      <c r="AK239" s="128"/>
      <c r="AL239" s="259">
        <v>436</v>
      </c>
      <c r="AM239" s="259">
        <v>49</v>
      </c>
      <c r="AN239" s="259">
        <v>314</v>
      </c>
      <c r="AO239" s="259">
        <v>1</v>
      </c>
    </row>
    <row r="240" spans="1:41">
      <c r="A240" s="131">
        <f t="shared" si="26"/>
        <v>436049346</v>
      </c>
      <c r="B240" s="132" t="str">
        <f t="shared" si="26"/>
        <v>COMMUNITY CS OF CAMBRIDGE</v>
      </c>
      <c r="C240" s="143">
        <f t="shared" ref="C240:H282" si="32">ROUND(V240,0)</f>
        <v>0</v>
      </c>
      <c r="D240" s="143">
        <f t="shared" si="32"/>
        <v>0</v>
      </c>
      <c r="E240" s="143">
        <f t="shared" si="32"/>
        <v>0</v>
      </c>
      <c r="F240" s="143">
        <f t="shared" si="32"/>
        <v>0</v>
      </c>
      <c r="G240" s="143">
        <f t="shared" si="32"/>
        <v>0</v>
      </c>
      <c r="H240" s="143">
        <f t="shared" si="32"/>
        <v>2</v>
      </c>
      <c r="I240" s="143">
        <f t="shared" si="27"/>
        <v>7.4999999999999997E-2</v>
      </c>
      <c r="J240" s="143"/>
      <c r="K240" s="143">
        <f t="shared" si="31"/>
        <v>0</v>
      </c>
      <c r="L240" s="143">
        <f t="shared" si="31"/>
        <v>0</v>
      </c>
      <c r="M240" s="143">
        <f t="shared" si="31"/>
        <v>0</v>
      </c>
      <c r="N240" s="143">
        <f t="shared" si="31"/>
        <v>0</v>
      </c>
      <c r="O240" s="143">
        <f t="shared" si="31"/>
        <v>0</v>
      </c>
      <c r="P240" s="143">
        <f t="shared" si="28"/>
        <v>0</v>
      </c>
      <c r="Q240" s="143">
        <f t="shared" si="29"/>
        <v>1</v>
      </c>
      <c r="R240" s="143">
        <f t="shared" si="30"/>
        <v>2</v>
      </c>
      <c r="S240" s="146"/>
      <c r="T240" s="259">
        <v>436049346</v>
      </c>
      <c r="U240" s="129" t="s">
        <v>713</v>
      </c>
      <c r="V240" s="259">
        <v>0</v>
      </c>
      <c r="W240" s="259">
        <v>0</v>
      </c>
      <c r="X240" s="259">
        <v>0</v>
      </c>
      <c r="Y240" s="259">
        <v>0</v>
      </c>
      <c r="Z240" s="259">
        <v>0</v>
      </c>
      <c r="AA240" s="259">
        <v>2</v>
      </c>
      <c r="AB240" s="259">
        <v>0</v>
      </c>
      <c r="AC240" s="259">
        <v>0</v>
      </c>
      <c r="AD240" s="259">
        <v>0</v>
      </c>
      <c r="AE240" s="259">
        <v>0</v>
      </c>
      <c r="AF240" s="259">
        <v>0</v>
      </c>
      <c r="AG240" s="259">
        <v>0</v>
      </c>
      <c r="AH240" s="259">
        <v>0</v>
      </c>
      <c r="AI240" s="259">
        <v>0</v>
      </c>
      <c r="AJ240" s="259">
        <v>0</v>
      </c>
      <c r="AK240" s="128"/>
      <c r="AL240" s="259">
        <v>436</v>
      </c>
      <c r="AM240" s="259">
        <v>49</v>
      </c>
      <c r="AN240" s="259">
        <v>346</v>
      </c>
      <c r="AO240" s="259">
        <v>1</v>
      </c>
    </row>
    <row r="241" spans="1:41">
      <c r="A241" s="131">
        <f t="shared" si="26"/>
        <v>437035035</v>
      </c>
      <c r="B241" s="132" t="str">
        <f t="shared" si="26"/>
        <v>CITY ON A HILL</v>
      </c>
      <c r="C241" s="143">
        <f t="shared" si="32"/>
        <v>0</v>
      </c>
      <c r="D241" s="143">
        <f t="shared" si="32"/>
        <v>0</v>
      </c>
      <c r="E241" s="143">
        <f t="shared" si="32"/>
        <v>0</v>
      </c>
      <c r="F241" s="143">
        <f t="shared" si="32"/>
        <v>0</v>
      </c>
      <c r="G241" s="143">
        <f t="shared" si="32"/>
        <v>0</v>
      </c>
      <c r="H241" s="143">
        <f t="shared" si="32"/>
        <v>250</v>
      </c>
      <c r="I241" s="143">
        <f t="shared" si="27"/>
        <v>10.425000000000001</v>
      </c>
      <c r="J241" s="143"/>
      <c r="K241" s="143">
        <f t="shared" si="31"/>
        <v>0</v>
      </c>
      <c r="L241" s="143">
        <f t="shared" si="31"/>
        <v>0</v>
      </c>
      <c r="M241" s="143">
        <f t="shared" si="31"/>
        <v>28</v>
      </c>
      <c r="N241" s="143">
        <f t="shared" si="31"/>
        <v>0</v>
      </c>
      <c r="O241" s="143">
        <f t="shared" si="31"/>
        <v>0</v>
      </c>
      <c r="P241" s="143">
        <f t="shared" si="28"/>
        <v>167</v>
      </c>
      <c r="Q241" s="143">
        <f t="shared" si="29"/>
        <v>10</v>
      </c>
      <c r="R241" s="143">
        <f t="shared" si="30"/>
        <v>278</v>
      </c>
      <c r="S241" s="146"/>
      <c r="T241" s="259">
        <v>437035035</v>
      </c>
      <c r="U241" s="129" t="s">
        <v>1553</v>
      </c>
      <c r="V241" s="259">
        <v>0</v>
      </c>
      <c r="W241" s="259">
        <v>0</v>
      </c>
      <c r="X241" s="259">
        <v>0</v>
      </c>
      <c r="Y241" s="259">
        <v>0</v>
      </c>
      <c r="Z241" s="259">
        <v>0</v>
      </c>
      <c r="AA241" s="259">
        <v>250</v>
      </c>
      <c r="AB241" s="259">
        <v>0</v>
      </c>
      <c r="AC241" s="259">
        <v>0</v>
      </c>
      <c r="AD241" s="259">
        <v>28</v>
      </c>
      <c r="AE241" s="259">
        <v>0</v>
      </c>
      <c r="AF241" s="259">
        <v>0</v>
      </c>
      <c r="AG241" s="259">
        <v>0</v>
      </c>
      <c r="AH241" s="259">
        <v>0</v>
      </c>
      <c r="AI241" s="259">
        <v>0</v>
      </c>
      <c r="AJ241" s="259">
        <v>167</v>
      </c>
      <c r="AK241" s="128"/>
      <c r="AL241" s="259">
        <v>437</v>
      </c>
      <c r="AM241" s="259">
        <v>35</v>
      </c>
      <c r="AN241" s="259">
        <v>35</v>
      </c>
      <c r="AO241" s="259">
        <v>10</v>
      </c>
    </row>
    <row r="242" spans="1:41">
      <c r="A242" s="131">
        <f t="shared" si="26"/>
        <v>437035100</v>
      </c>
      <c r="B242" s="132" t="str">
        <f t="shared" si="26"/>
        <v>CITY ON A HILL</v>
      </c>
      <c r="C242" s="143">
        <f t="shared" si="32"/>
        <v>0</v>
      </c>
      <c r="D242" s="143">
        <f t="shared" si="32"/>
        <v>0</v>
      </c>
      <c r="E242" s="143">
        <f t="shared" si="32"/>
        <v>0</v>
      </c>
      <c r="F242" s="143">
        <f t="shared" si="32"/>
        <v>0</v>
      </c>
      <c r="G242" s="143">
        <f t="shared" si="32"/>
        <v>0</v>
      </c>
      <c r="H242" s="143">
        <f t="shared" si="32"/>
        <v>2</v>
      </c>
      <c r="I242" s="143">
        <f t="shared" si="27"/>
        <v>7.4999999999999997E-2</v>
      </c>
      <c r="J242" s="143"/>
      <c r="K242" s="143">
        <f t="shared" si="31"/>
        <v>0</v>
      </c>
      <c r="L242" s="143">
        <f t="shared" si="31"/>
        <v>0</v>
      </c>
      <c r="M242" s="143">
        <f t="shared" si="31"/>
        <v>0</v>
      </c>
      <c r="N242" s="143">
        <f t="shared" si="31"/>
        <v>0</v>
      </c>
      <c r="O242" s="143">
        <f t="shared" si="31"/>
        <v>0</v>
      </c>
      <c r="P242" s="143">
        <f t="shared" si="28"/>
        <v>2</v>
      </c>
      <c r="Q242" s="143">
        <f t="shared" si="29"/>
        <v>10</v>
      </c>
      <c r="R242" s="143">
        <f t="shared" si="30"/>
        <v>2</v>
      </c>
      <c r="S242" s="146"/>
      <c r="T242" s="259">
        <v>437035100</v>
      </c>
      <c r="U242" s="129" t="s">
        <v>1553</v>
      </c>
      <c r="V242" s="259">
        <v>0</v>
      </c>
      <c r="W242" s="259">
        <v>0</v>
      </c>
      <c r="X242" s="259">
        <v>0</v>
      </c>
      <c r="Y242" s="259">
        <v>0</v>
      </c>
      <c r="Z242" s="259">
        <v>0</v>
      </c>
      <c r="AA242" s="259">
        <v>2</v>
      </c>
      <c r="AB242" s="259">
        <v>0</v>
      </c>
      <c r="AC242" s="259">
        <v>0</v>
      </c>
      <c r="AD242" s="259">
        <v>0</v>
      </c>
      <c r="AE242" s="259">
        <v>0</v>
      </c>
      <c r="AF242" s="259">
        <v>0</v>
      </c>
      <c r="AG242" s="259">
        <v>0</v>
      </c>
      <c r="AH242" s="259">
        <v>0</v>
      </c>
      <c r="AI242" s="259">
        <v>0</v>
      </c>
      <c r="AJ242" s="259">
        <v>2</v>
      </c>
      <c r="AK242" s="128"/>
      <c r="AL242" s="259">
        <v>437</v>
      </c>
      <c r="AM242" s="259">
        <v>35</v>
      </c>
      <c r="AN242" s="259">
        <v>100</v>
      </c>
      <c r="AO242" s="259">
        <v>10</v>
      </c>
    </row>
    <row r="243" spans="1:41">
      <c r="A243" s="131">
        <f t="shared" si="26"/>
        <v>437035133</v>
      </c>
      <c r="B243" s="132" t="str">
        <f t="shared" si="26"/>
        <v>CITY ON A HILL</v>
      </c>
      <c r="C243" s="143">
        <f t="shared" si="32"/>
        <v>0</v>
      </c>
      <c r="D243" s="143">
        <f t="shared" si="32"/>
        <v>0</v>
      </c>
      <c r="E243" s="143">
        <f t="shared" si="32"/>
        <v>0</v>
      </c>
      <c r="F243" s="143">
        <f t="shared" si="32"/>
        <v>0</v>
      </c>
      <c r="G243" s="143">
        <f t="shared" si="32"/>
        <v>0</v>
      </c>
      <c r="H243" s="143">
        <f t="shared" si="32"/>
        <v>1</v>
      </c>
      <c r="I243" s="143">
        <f t="shared" si="27"/>
        <v>3.7499999999999999E-2</v>
      </c>
      <c r="J243" s="143"/>
      <c r="K243" s="143">
        <f t="shared" si="31"/>
        <v>0</v>
      </c>
      <c r="L243" s="143">
        <f t="shared" si="31"/>
        <v>0</v>
      </c>
      <c r="M243" s="143">
        <f t="shared" si="31"/>
        <v>0</v>
      </c>
      <c r="N243" s="143">
        <f t="shared" si="31"/>
        <v>0</v>
      </c>
      <c r="O243" s="143">
        <f t="shared" si="31"/>
        <v>0</v>
      </c>
      <c r="P243" s="143">
        <f t="shared" si="28"/>
        <v>0</v>
      </c>
      <c r="Q243" s="143">
        <f t="shared" si="29"/>
        <v>1</v>
      </c>
      <c r="R243" s="143">
        <f t="shared" si="30"/>
        <v>1</v>
      </c>
      <c r="S243" s="146"/>
      <c r="T243" s="259">
        <v>437035133</v>
      </c>
      <c r="U243" s="129" t="s">
        <v>1553</v>
      </c>
      <c r="V243" s="259">
        <v>0</v>
      </c>
      <c r="W243" s="259">
        <v>0</v>
      </c>
      <c r="X243" s="259">
        <v>0</v>
      </c>
      <c r="Y243" s="259">
        <v>0</v>
      </c>
      <c r="Z243" s="259">
        <v>0</v>
      </c>
      <c r="AA243" s="259">
        <v>1</v>
      </c>
      <c r="AB243" s="259">
        <v>0</v>
      </c>
      <c r="AC243" s="259">
        <v>0</v>
      </c>
      <c r="AD243" s="259">
        <v>0</v>
      </c>
      <c r="AE243" s="259">
        <v>0</v>
      </c>
      <c r="AF243" s="259">
        <v>0</v>
      </c>
      <c r="AG243" s="259">
        <v>0</v>
      </c>
      <c r="AH243" s="259">
        <v>0</v>
      </c>
      <c r="AI243" s="259">
        <v>0</v>
      </c>
      <c r="AJ243" s="259">
        <v>0</v>
      </c>
      <c r="AK243" s="128"/>
      <c r="AL243" s="259">
        <v>437</v>
      </c>
      <c r="AM243" s="259">
        <v>35</v>
      </c>
      <c r="AN243" s="259">
        <v>133</v>
      </c>
      <c r="AO243" s="259">
        <v>1</v>
      </c>
    </row>
    <row r="244" spans="1:41">
      <c r="A244" s="131">
        <f t="shared" si="26"/>
        <v>437035189</v>
      </c>
      <c r="B244" s="132" t="str">
        <f t="shared" si="26"/>
        <v>CITY ON A HILL</v>
      </c>
      <c r="C244" s="143">
        <f t="shared" si="32"/>
        <v>0</v>
      </c>
      <c r="D244" s="143">
        <f t="shared" si="32"/>
        <v>0</v>
      </c>
      <c r="E244" s="143">
        <f t="shared" si="32"/>
        <v>0</v>
      </c>
      <c r="F244" s="143">
        <f t="shared" si="32"/>
        <v>0</v>
      </c>
      <c r="G244" s="143">
        <f t="shared" si="32"/>
        <v>0</v>
      </c>
      <c r="H244" s="143">
        <f t="shared" si="32"/>
        <v>1</v>
      </c>
      <c r="I244" s="143">
        <f t="shared" si="27"/>
        <v>3.7499999999999999E-2</v>
      </c>
      <c r="J244" s="143"/>
      <c r="K244" s="143">
        <f t="shared" si="31"/>
        <v>0</v>
      </c>
      <c r="L244" s="143">
        <f t="shared" si="31"/>
        <v>0</v>
      </c>
      <c r="M244" s="143">
        <f t="shared" si="31"/>
        <v>0</v>
      </c>
      <c r="N244" s="143">
        <f t="shared" si="31"/>
        <v>0</v>
      </c>
      <c r="O244" s="143">
        <f t="shared" si="31"/>
        <v>0</v>
      </c>
      <c r="P244" s="143">
        <f t="shared" si="28"/>
        <v>0</v>
      </c>
      <c r="Q244" s="143">
        <f t="shared" si="29"/>
        <v>1</v>
      </c>
      <c r="R244" s="143">
        <f t="shared" si="30"/>
        <v>1</v>
      </c>
      <c r="S244" s="146"/>
      <c r="T244" s="259">
        <v>437035189</v>
      </c>
      <c r="U244" s="129" t="s">
        <v>1553</v>
      </c>
      <c r="V244" s="259">
        <v>0</v>
      </c>
      <c r="W244" s="259">
        <v>0</v>
      </c>
      <c r="X244" s="259">
        <v>0</v>
      </c>
      <c r="Y244" s="259">
        <v>0</v>
      </c>
      <c r="Z244" s="259">
        <v>0</v>
      </c>
      <c r="AA244" s="259">
        <v>1</v>
      </c>
      <c r="AB244" s="259">
        <v>0</v>
      </c>
      <c r="AC244" s="259">
        <v>0</v>
      </c>
      <c r="AD244" s="259">
        <v>0</v>
      </c>
      <c r="AE244" s="259">
        <v>0</v>
      </c>
      <c r="AF244" s="259">
        <v>0</v>
      </c>
      <c r="AG244" s="259">
        <v>0</v>
      </c>
      <c r="AH244" s="259">
        <v>0</v>
      </c>
      <c r="AI244" s="259">
        <v>0</v>
      </c>
      <c r="AJ244" s="259">
        <v>0</v>
      </c>
      <c r="AK244" s="128"/>
      <c r="AL244" s="259">
        <v>437</v>
      </c>
      <c r="AM244" s="259">
        <v>35</v>
      </c>
      <c r="AN244" s="259">
        <v>189</v>
      </c>
      <c r="AO244" s="259">
        <v>1</v>
      </c>
    </row>
    <row r="245" spans="1:41">
      <c r="A245" s="131">
        <f t="shared" si="26"/>
        <v>437035244</v>
      </c>
      <c r="B245" s="132" t="str">
        <f t="shared" si="26"/>
        <v>CITY ON A HILL</v>
      </c>
      <c r="C245" s="143">
        <f t="shared" si="32"/>
        <v>0</v>
      </c>
      <c r="D245" s="143">
        <f t="shared" si="32"/>
        <v>0</v>
      </c>
      <c r="E245" s="143">
        <f t="shared" si="32"/>
        <v>0</v>
      </c>
      <c r="F245" s="143">
        <f t="shared" si="32"/>
        <v>0</v>
      </c>
      <c r="G245" s="143">
        <f t="shared" si="32"/>
        <v>0</v>
      </c>
      <c r="H245" s="143">
        <f t="shared" si="32"/>
        <v>2</v>
      </c>
      <c r="I245" s="143">
        <f t="shared" si="27"/>
        <v>7.4999999999999997E-2</v>
      </c>
      <c r="J245" s="143"/>
      <c r="K245" s="143">
        <f t="shared" si="31"/>
        <v>0</v>
      </c>
      <c r="L245" s="143">
        <f t="shared" si="31"/>
        <v>0</v>
      </c>
      <c r="M245" s="143">
        <f t="shared" si="31"/>
        <v>0</v>
      </c>
      <c r="N245" s="143">
        <f t="shared" si="31"/>
        <v>0</v>
      </c>
      <c r="O245" s="143">
        <f t="shared" si="31"/>
        <v>0</v>
      </c>
      <c r="P245" s="143">
        <f t="shared" si="28"/>
        <v>1</v>
      </c>
      <c r="Q245" s="143">
        <f t="shared" si="29"/>
        <v>10</v>
      </c>
      <c r="R245" s="143">
        <f t="shared" si="30"/>
        <v>2</v>
      </c>
      <c r="S245" s="146"/>
      <c r="T245" s="259">
        <v>437035244</v>
      </c>
      <c r="U245" s="129" t="s">
        <v>1553</v>
      </c>
      <c r="V245" s="259">
        <v>0</v>
      </c>
      <c r="W245" s="259">
        <v>0</v>
      </c>
      <c r="X245" s="259">
        <v>0</v>
      </c>
      <c r="Y245" s="259">
        <v>0</v>
      </c>
      <c r="Z245" s="259">
        <v>0</v>
      </c>
      <c r="AA245" s="259">
        <v>2</v>
      </c>
      <c r="AB245" s="259">
        <v>0</v>
      </c>
      <c r="AC245" s="259">
        <v>0</v>
      </c>
      <c r="AD245" s="259">
        <v>0</v>
      </c>
      <c r="AE245" s="259">
        <v>0</v>
      </c>
      <c r="AF245" s="259">
        <v>0</v>
      </c>
      <c r="AG245" s="259">
        <v>0</v>
      </c>
      <c r="AH245" s="259">
        <v>0</v>
      </c>
      <c r="AI245" s="259">
        <v>0</v>
      </c>
      <c r="AJ245" s="259">
        <v>1</v>
      </c>
      <c r="AK245" s="128"/>
      <c r="AL245" s="259">
        <v>437</v>
      </c>
      <c r="AM245" s="259">
        <v>35</v>
      </c>
      <c r="AN245" s="259">
        <v>244</v>
      </c>
      <c r="AO245" s="259">
        <v>10</v>
      </c>
    </row>
    <row r="246" spans="1:41">
      <c r="A246" s="131">
        <f t="shared" si="26"/>
        <v>438035035</v>
      </c>
      <c r="B246" s="132" t="str">
        <f t="shared" si="26"/>
        <v>CODMAN ACADEMY</v>
      </c>
      <c r="C246" s="143">
        <f t="shared" si="32"/>
        <v>22</v>
      </c>
      <c r="D246" s="143">
        <f t="shared" si="32"/>
        <v>0</v>
      </c>
      <c r="E246" s="143">
        <f t="shared" si="32"/>
        <v>17</v>
      </c>
      <c r="F246" s="143">
        <f t="shared" si="32"/>
        <v>79</v>
      </c>
      <c r="G246" s="143">
        <f t="shared" si="32"/>
        <v>39</v>
      </c>
      <c r="H246" s="143">
        <f t="shared" si="32"/>
        <v>138</v>
      </c>
      <c r="I246" s="143">
        <f t="shared" si="27"/>
        <v>10.8375</v>
      </c>
      <c r="J246" s="143"/>
      <c r="K246" s="143">
        <f t="shared" si="31"/>
        <v>0</v>
      </c>
      <c r="L246" s="143">
        <f t="shared" si="31"/>
        <v>0</v>
      </c>
      <c r="M246" s="143">
        <f t="shared" si="31"/>
        <v>16</v>
      </c>
      <c r="N246" s="143">
        <f t="shared" si="31"/>
        <v>0</v>
      </c>
      <c r="O246" s="143">
        <f t="shared" si="31"/>
        <v>79</v>
      </c>
      <c r="P246" s="143">
        <f t="shared" si="28"/>
        <v>90</v>
      </c>
      <c r="Q246" s="143">
        <f t="shared" si="29"/>
        <v>10</v>
      </c>
      <c r="R246" s="143">
        <f t="shared" si="30"/>
        <v>300</v>
      </c>
      <c r="S246" s="146"/>
      <c r="T246" s="259">
        <v>438035035</v>
      </c>
      <c r="U246" s="129" t="s">
        <v>692</v>
      </c>
      <c r="V246" s="259">
        <v>22</v>
      </c>
      <c r="W246" s="259">
        <v>0</v>
      </c>
      <c r="X246" s="259">
        <v>17</v>
      </c>
      <c r="Y246" s="259">
        <v>79</v>
      </c>
      <c r="Z246" s="259">
        <v>39</v>
      </c>
      <c r="AA246" s="259">
        <v>138</v>
      </c>
      <c r="AB246" s="259">
        <v>0</v>
      </c>
      <c r="AC246" s="259">
        <v>0</v>
      </c>
      <c r="AD246" s="259">
        <v>16</v>
      </c>
      <c r="AE246" s="259">
        <v>0</v>
      </c>
      <c r="AF246" s="259">
        <v>79</v>
      </c>
      <c r="AG246" s="259">
        <v>12</v>
      </c>
      <c r="AH246" s="259">
        <v>0</v>
      </c>
      <c r="AI246" s="259">
        <v>10</v>
      </c>
      <c r="AJ246" s="259">
        <v>74</v>
      </c>
      <c r="AK246" s="128"/>
      <c r="AL246" s="259">
        <v>438</v>
      </c>
      <c r="AM246" s="259">
        <v>35</v>
      </c>
      <c r="AN246" s="259">
        <v>35</v>
      </c>
      <c r="AO246" s="259">
        <v>10</v>
      </c>
    </row>
    <row r="247" spans="1:41">
      <c r="A247" s="131">
        <f t="shared" si="26"/>
        <v>438035220</v>
      </c>
      <c r="B247" s="132" t="str">
        <f t="shared" si="26"/>
        <v>CODMAN ACADEMY</v>
      </c>
      <c r="C247" s="143">
        <f t="shared" si="32"/>
        <v>0</v>
      </c>
      <c r="D247" s="143">
        <f t="shared" si="32"/>
        <v>0</v>
      </c>
      <c r="E247" s="143">
        <f t="shared" si="32"/>
        <v>1</v>
      </c>
      <c r="F247" s="143">
        <f t="shared" si="32"/>
        <v>1</v>
      </c>
      <c r="G247" s="143">
        <f t="shared" si="32"/>
        <v>0</v>
      </c>
      <c r="H247" s="143">
        <f t="shared" si="32"/>
        <v>0</v>
      </c>
      <c r="I247" s="143">
        <f t="shared" si="27"/>
        <v>7.4999999999999997E-2</v>
      </c>
      <c r="J247" s="143"/>
      <c r="K247" s="143">
        <f t="shared" si="31"/>
        <v>0</v>
      </c>
      <c r="L247" s="143">
        <f t="shared" si="31"/>
        <v>0</v>
      </c>
      <c r="M247" s="143">
        <f t="shared" si="31"/>
        <v>0</v>
      </c>
      <c r="N247" s="143">
        <f t="shared" si="31"/>
        <v>0</v>
      </c>
      <c r="O247" s="143">
        <f t="shared" si="31"/>
        <v>1</v>
      </c>
      <c r="P247" s="143">
        <f t="shared" si="28"/>
        <v>0</v>
      </c>
      <c r="Q247" s="143">
        <f t="shared" si="29"/>
        <v>10</v>
      </c>
      <c r="R247" s="143">
        <f t="shared" si="30"/>
        <v>2</v>
      </c>
      <c r="S247" s="146"/>
      <c r="T247" s="259">
        <v>438035220</v>
      </c>
      <c r="U247" s="129" t="s">
        <v>692</v>
      </c>
      <c r="V247" s="259">
        <v>0</v>
      </c>
      <c r="W247" s="259">
        <v>0</v>
      </c>
      <c r="X247" s="259">
        <v>1</v>
      </c>
      <c r="Y247" s="259">
        <v>1</v>
      </c>
      <c r="Z247" s="259">
        <v>0</v>
      </c>
      <c r="AA247" s="259">
        <v>0</v>
      </c>
      <c r="AB247" s="259">
        <v>0</v>
      </c>
      <c r="AC247" s="259">
        <v>0</v>
      </c>
      <c r="AD247" s="259">
        <v>0</v>
      </c>
      <c r="AE247" s="259">
        <v>0</v>
      </c>
      <c r="AF247" s="259">
        <v>1</v>
      </c>
      <c r="AG247" s="259">
        <v>0</v>
      </c>
      <c r="AH247" s="259">
        <v>0</v>
      </c>
      <c r="AI247" s="259">
        <v>0</v>
      </c>
      <c r="AJ247" s="259">
        <v>0</v>
      </c>
      <c r="AK247" s="128"/>
      <c r="AL247" s="259">
        <v>438</v>
      </c>
      <c r="AM247" s="259">
        <v>35</v>
      </c>
      <c r="AN247" s="259">
        <v>220</v>
      </c>
      <c r="AO247" s="259">
        <v>10</v>
      </c>
    </row>
    <row r="248" spans="1:41">
      <c r="A248" s="131">
        <f t="shared" si="26"/>
        <v>438035244</v>
      </c>
      <c r="B248" s="132" t="str">
        <f t="shared" si="26"/>
        <v>CODMAN ACADEMY</v>
      </c>
      <c r="C248" s="143">
        <f t="shared" si="32"/>
        <v>0</v>
      </c>
      <c r="D248" s="143">
        <f t="shared" si="32"/>
        <v>0</v>
      </c>
      <c r="E248" s="143">
        <f t="shared" si="32"/>
        <v>2</v>
      </c>
      <c r="F248" s="143">
        <f t="shared" si="32"/>
        <v>2</v>
      </c>
      <c r="G248" s="143">
        <f t="shared" si="32"/>
        <v>2</v>
      </c>
      <c r="H248" s="143">
        <f t="shared" si="32"/>
        <v>2</v>
      </c>
      <c r="I248" s="143">
        <f t="shared" si="27"/>
        <v>0.3</v>
      </c>
      <c r="J248" s="143"/>
      <c r="K248" s="143">
        <f t="shared" si="31"/>
        <v>0</v>
      </c>
      <c r="L248" s="143">
        <f t="shared" si="31"/>
        <v>0</v>
      </c>
      <c r="M248" s="143">
        <f t="shared" si="31"/>
        <v>0</v>
      </c>
      <c r="N248" s="143">
        <f t="shared" si="31"/>
        <v>0</v>
      </c>
      <c r="O248" s="143">
        <f t="shared" si="31"/>
        <v>2</v>
      </c>
      <c r="P248" s="143">
        <f t="shared" si="28"/>
        <v>4</v>
      </c>
      <c r="Q248" s="143">
        <f t="shared" si="29"/>
        <v>10</v>
      </c>
      <c r="R248" s="143">
        <f t="shared" si="30"/>
        <v>8</v>
      </c>
      <c r="S248" s="146"/>
      <c r="T248" s="259">
        <v>438035244</v>
      </c>
      <c r="U248" s="129" t="s">
        <v>692</v>
      </c>
      <c r="V248" s="259">
        <v>0</v>
      </c>
      <c r="W248" s="259">
        <v>0</v>
      </c>
      <c r="X248" s="259">
        <v>2</v>
      </c>
      <c r="Y248" s="259">
        <v>2</v>
      </c>
      <c r="Z248" s="259">
        <v>2</v>
      </c>
      <c r="AA248" s="259">
        <v>2</v>
      </c>
      <c r="AB248" s="259">
        <v>0</v>
      </c>
      <c r="AC248" s="259">
        <v>0</v>
      </c>
      <c r="AD248" s="259">
        <v>0</v>
      </c>
      <c r="AE248" s="259">
        <v>0</v>
      </c>
      <c r="AF248" s="259">
        <v>2</v>
      </c>
      <c r="AG248" s="259">
        <v>0</v>
      </c>
      <c r="AH248" s="259">
        <v>0</v>
      </c>
      <c r="AI248" s="259">
        <v>2</v>
      </c>
      <c r="AJ248" s="259">
        <v>2</v>
      </c>
      <c r="AK248" s="128"/>
      <c r="AL248" s="259">
        <v>438</v>
      </c>
      <c r="AM248" s="259">
        <v>35</v>
      </c>
      <c r="AN248" s="259">
        <v>244</v>
      </c>
      <c r="AO248" s="259">
        <v>10</v>
      </c>
    </row>
    <row r="249" spans="1:41">
      <c r="A249" s="131">
        <f t="shared" si="26"/>
        <v>438035248</v>
      </c>
      <c r="B249" s="132" t="str">
        <f t="shared" si="26"/>
        <v>CODMAN ACADEMY</v>
      </c>
      <c r="C249" s="143">
        <f t="shared" si="32"/>
        <v>0</v>
      </c>
      <c r="D249" s="143">
        <f t="shared" si="32"/>
        <v>0</v>
      </c>
      <c r="E249" s="143">
        <f t="shared" si="32"/>
        <v>1</v>
      </c>
      <c r="F249" s="143">
        <f t="shared" si="32"/>
        <v>0</v>
      </c>
      <c r="G249" s="143">
        <f t="shared" si="32"/>
        <v>0</v>
      </c>
      <c r="H249" s="143">
        <f t="shared" si="32"/>
        <v>0</v>
      </c>
      <c r="I249" s="143">
        <f t="shared" si="27"/>
        <v>3.7499999999999999E-2</v>
      </c>
      <c r="J249" s="143"/>
      <c r="K249" s="143">
        <f t="shared" si="31"/>
        <v>0</v>
      </c>
      <c r="L249" s="143">
        <f t="shared" si="31"/>
        <v>0</v>
      </c>
      <c r="M249" s="143">
        <f t="shared" si="31"/>
        <v>0</v>
      </c>
      <c r="N249" s="143">
        <f t="shared" si="31"/>
        <v>0</v>
      </c>
      <c r="O249" s="143">
        <f t="shared" si="31"/>
        <v>0</v>
      </c>
      <c r="P249" s="143">
        <f t="shared" si="28"/>
        <v>0</v>
      </c>
      <c r="Q249" s="143">
        <f t="shared" si="29"/>
        <v>1</v>
      </c>
      <c r="R249" s="143">
        <f t="shared" si="30"/>
        <v>1</v>
      </c>
      <c r="S249" s="146"/>
      <c r="T249" s="259">
        <v>438035248</v>
      </c>
      <c r="U249" s="129" t="s">
        <v>692</v>
      </c>
      <c r="V249" s="259">
        <v>0</v>
      </c>
      <c r="W249" s="259">
        <v>0</v>
      </c>
      <c r="X249" s="259">
        <v>1</v>
      </c>
      <c r="Y249" s="259">
        <v>0</v>
      </c>
      <c r="Z249" s="259">
        <v>0</v>
      </c>
      <c r="AA249" s="259">
        <v>0</v>
      </c>
      <c r="AB249" s="259">
        <v>0</v>
      </c>
      <c r="AC249" s="259">
        <v>0</v>
      </c>
      <c r="AD249" s="259">
        <v>0</v>
      </c>
      <c r="AE249" s="259">
        <v>0</v>
      </c>
      <c r="AF249" s="259">
        <v>0</v>
      </c>
      <c r="AG249" s="259">
        <v>0</v>
      </c>
      <c r="AH249" s="259">
        <v>0</v>
      </c>
      <c r="AI249" s="259">
        <v>0</v>
      </c>
      <c r="AJ249" s="259">
        <v>0</v>
      </c>
      <c r="AK249" s="128"/>
      <c r="AL249" s="259">
        <v>438</v>
      </c>
      <c r="AM249" s="259">
        <v>35</v>
      </c>
      <c r="AN249" s="259">
        <v>248</v>
      </c>
      <c r="AO249" s="259">
        <v>1</v>
      </c>
    </row>
    <row r="250" spans="1:41">
      <c r="A250" s="131">
        <f t="shared" si="26"/>
        <v>439035035</v>
      </c>
      <c r="B250" s="132" t="str">
        <f t="shared" si="26"/>
        <v>CONSERVATORY LAB</v>
      </c>
      <c r="C250" s="143">
        <f t="shared" si="32"/>
        <v>44</v>
      </c>
      <c r="D250" s="143">
        <f t="shared" si="32"/>
        <v>0</v>
      </c>
      <c r="E250" s="143">
        <f t="shared" si="32"/>
        <v>46</v>
      </c>
      <c r="F250" s="143">
        <f t="shared" si="32"/>
        <v>245</v>
      </c>
      <c r="G250" s="143">
        <f t="shared" si="32"/>
        <v>91</v>
      </c>
      <c r="H250" s="143">
        <f t="shared" si="32"/>
        <v>0</v>
      </c>
      <c r="I250" s="143">
        <f t="shared" si="27"/>
        <v>14.324999999999999</v>
      </c>
      <c r="J250" s="143"/>
      <c r="K250" s="143">
        <f t="shared" si="31"/>
        <v>0</v>
      </c>
      <c r="L250" s="143">
        <f t="shared" si="31"/>
        <v>0</v>
      </c>
      <c r="M250" s="143">
        <f t="shared" si="31"/>
        <v>0</v>
      </c>
      <c r="N250" s="143">
        <f t="shared" si="31"/>
        <v>0</v>
      </c>
      <c r="O250" s="143">
        <f t="shared" si="31"/>
        <v>215</v>
      </c>
      <c r="P250" s="143">
        <f t="shared" si="28"/>
        <v>41</v>
      </c>
      <c r="Q250" s="143">
        <f t="shared" si="29"/>
        <v>10</v>
      </c>
      <c r="R250" s="143">
        <f t="shared" si="30"/>
        <v>404</v>
      </c>
      <c r="S250" s="146"/>
      <c r="T250" s="259">
        <v>439035035</v>
      </c>
      <c r="U250" s="129" t="s">
        <v>90</v>
      </c>
      <c r="V250" s="259">
        <v>44</v>
      </c>
      <c r="W250" s="259">
        <v>0</v>
      </c>
      <c r="X250" s="259">
        <v>46</v>
      </c>
      <c r="Y250" s="259">
        <v>245</v>
      </c>
      <c r="Z250" s="259">
        <v>91</v>
      </c>
      <c r="AA250" s="259">
        <v>0</v>
      </c>
      <c r="AB250" s="259">
        <v>0</v>
      </c>
      <c r="AC250" s="259">
        <v>0</v>
      </c>
      <c r="AD250" s="259">
        <v>0</v>
      </c>
      <c r="AE250" s="259">
        <v>0</v>
      </c>
      <c r="AF250" s="259">
        <v>215</v>
      </c>
      <c r="AG250" s="259">
        <v>30</v>
      </c>
      <c r="AH250" s="259">
        <v>0</v>
      </c>
      <c r="AI250" s="259">
        <v>26</v>
      </c>
      <c r="AJ250" s="259">
        <v>0</v>
      </c>
      <c r="AK250" s="128"/>
      <c r="AL250" s="259">
        <v>439</v>
      </c>
      <c r="AM250" s="259">
        <v>35</v>
      </c>
      <c r="AN250" s="259">
        <v>35</v>
      </c>
      <c r="AO250" s="259">
        <v>10</v>
      </c>
    </row>
    <row r="251" spans="1:41">
      <c r="A251" s="131">
        <f t="shared" si="26"/>
        <v>439035133</v>
      </c>
      <c r="B251" s="132" t="str">
        <f t="shared" si="26"/>
        <v>CONSERVATORY LAB</v>
      </c>
      <c r="C251" s="143">
        <f t="shared" si="32"/>
        <v>0</v>
      </c>
      <c r="D251" s="143">
        <f t="shared" si="32"/>
        <v>0</v>
      </c>
      <c r="E251" s="143">
        <f t="shared" si="32"/>
        <v>1</v>
      </c>
      <c r="F251" s="143">
        <f t="shared" si="32"/>
        <v>0</v>
      </c>
      <c r="G251" s="143">
        <f t="shared" si="32"/>
        <v>0</v>
      </c>
      <c r="H251" s="143">
        <f t="shared" si="32"/>
        <v>0</v>
      </c>
      <c r="I251" s="143">
        <f t="shared" si="27"/>
        <v>3.7499999999999999E-2</v>
      </c>
      <c r="J251" s="143"/>
      <c r="K251" s="143">
        <f t="shared" si="31"/>
        <v>0</v>
      </c>
      <c r="L251" s="143">
        <f t="shared" si="31"/>
        <v>0</v>
      </c>
      <c r="M251" s="143">
        <f t="shared" si="31"/>
        <v>0</v>
      </c>
      <c r="N251" s="143">
        <f t="shared" si="31"/>
        <v>0</v>
      </c>
      <c r="O251" s="143">
        <f t="shared" si="31"/>
        <v>0</v>
      </c>
      <c r="P251" s="143">
        <f t="shared" si="28"/>
        <v>1</v>
      </c>
      <c r="Q251" s="143">
        <f t="shared" si="29"/>
        <v>10</v>
      </c>
      <c r="R251" s="143">
        <f t="shared" si="30"/>
        <v>1</v>
      </c>
      <c r="S251" s="146"/>
      <c r="T251" s="259">
        <v>439035133</v>
      </c>
      <c r="U251" s="129" t="s">
        <v>90</v>
      </c>
      <c r="V251" s="259">
        <v>0</v>
      </c>
      <c r="W251" s="259">
        <v>0</v>
      </c>
      <c r="X251" s="259">
        <v>1</v>
      </c>
      <c r="Y251" s="259">
        <v>0</v>
      </c>
      <c r="Z251" s="259">
        <v>0</v>
      </c>
      <c r="AA251" s="259">
        <v>0</v>
      </c>
      <c r="AB251" s="259">
        <v>0</v>
      </c>
      <c r="AC251" s="259">
        <v>0</v>
      </c>
      <c r="AD251" s="259">
        <v>0</v>
      </c>
      <c r="AE251" s="259">
        <v>0</v>
      </c>
      <c r="AF251" s="259">
        <v>0</v>
      </c>
      <c r="AG251" s="259">
        <v>0</v>
      </c>
      <c r="AH251" s="259">
        <v>0</v>
      </c>
      <c r="AI251" s="259">
        <v>1</v>
      </c>
      <c r="AJ251" s="259">
        <v>0</v>
      </c>
      <c r="AK251" s="128"/>
      <c r="AL251" s="259">
        <v>439</v>
      </c>
      <c r="AM251" s="259">
        <v>35</v>
      </c>
      <c r="AN251" s="259">
        <v>133</v>
      </c>
      <c r="AO251" s="259">
        <v>10</v>
      </c>
    </row>
    <row r="252" spans="1:41">
      <c r="A252" s="131">
        <f t="shared" si="26"/>
        <v>439035207</v>
      </c>
      <c r="B252" s="132" t="str">
        <f t="shared" si="26"/>
        <v>CONSERVATORY LAB</v>
      </c>
      <c r="C252" s="143">
        <f t="shared" si="32"/>
        <v>0</v>
      </c>
      <c r="D252" s="143">
        <f t="shared" si="32"/>
        <v>0</v>
      </c>
      <c r="E252" s="143">
        <f t="shared" si="32"/>
        <v>1</v>
      </c>
      <c r="F252" s="143">
        <f t="shared" si="32"/>
        <v>0</v>
      </c>
      <c r="G252" s="143">
        <f t="shared" si="32"/>
        <v>0</v>
      </c>
      <c r="H252" s="143">
        <f t="shared" si="32"/>
        <v>0</v>
      </c>
      <c r="I252" s="143">
        <f t="shared" si="27"/>
        <v>3.7499999999999999E-2</v>
      </c>
      <c r="J252" s="143"/>
      <c r="K252" s="143">
        <f t="shared" si="31"/>
        <v>0</v>
      </c>
      <c r="L252" s="143">
        <f t="shared" si="31"/>
        <v>0</v>
      </c>
      <c r="M252" s="143">
        <f t="shared" si="31"/>
        <v>0</v>
      </c>
      <c r="N252" s="143">
        <f t="shared" si="31"/>
        <v>0</v>
      </c>
      <c r="O252" s="143">
        <f t="shared" si="31"/>
        <v>0</v>
      </c>
      <c r="P252" s="143">
        <f t="shared" si="28"/>
        <v>0</v>
      </c>
      <c r="Q252" s="143">
        <f t="shared" si="29"/>
        <v>1</v>
      </c>
      <c r="R252" s="143">
        <f t="shared" si="30"/>
        <v>1</v>
      </c>
      <c r="S252" s="146"/>
      <c r="T252" s="259">
        <v>439035207</v>
      </c>
      <c r="U252" s="129" t="s">
        <v>90</v>
      </c>
      <c r="V252" s="259">
        <v>0</v>
      </c>
      <c r="W252" s="259">
        <v>0</v>
      </c>
      <c r="X252" s="259">
        <v>1</v>
      </c>
      <c r="Y252" s="259">
        <v>0</v>
      </c>
      <c r="Z252" s="259">
        <v>0</v>
      </c>
      <c r="AA252" s="259">
        <v>0</v>
      </c>
      <c r="AB252" s="259">
        <v>0</v>
      </c>
      <c r="AC252" s="259">
        <v>0</v>
      </c>
      <c r="AD252" s="259">
        <v>0</v>
      </c>
      <c r="AE252" s="259">
        <v>0</v>
      </c>
      <c r="AF252" s="259">
        <v>0</v>
      </c>
      <c r="AG252" s="259">
        <v>0</v>
      </c>
      <c r="AH252" s="259">
        <v>0</v>
      </c>
      <c r="AI252" s="259">
        <v>0</v>
      </c>
      <c r="AJ252" s="259">
        <v>0</v>
      </c>
      <c r="AK252" s="128"/>
      <c r="AL252" s="259">
        <v>439</v>
      </c>
      <c r="AM252" s="259">
        <v>35</v>
      </c>
      <c r="AN252" s="259">
        <v>207</v>
      </c>
      <c r="AO252" s="259">
        <v>1</v>
      </c>
    </row>
    <row r="253" spans="1:41">
      <c r="A253" s="131">
        <f t="shared" si="26"/>
        <v>440149009</v>
      </c>
      <c r="B253" s="132" t="str">
        <f t="shared" si="26"/>
        <v>COMMUNITY DAY - PROSPECT</v>
      </c>
      <c r="C253" s="143">
        <f t="shared" si="32"/>
        <v>0</v>
      </c>
      <c r="D253" s="143">
        <f t="shared" si="32"/>
        <v>0</v>
      </c>
      <c r="E253" s="143">
        <f t="shared" si="32"/>
        <v>0</v>
      </c>
      <c r="F253" s="143">
        <f t="shared" si="32"/>
        <v>0</v>
      </c>
      <c r="G253" s="143">
        <f t="shared" si="32"/>
        <v>2</v>
      </c>
      <c r="H253" s="143">
        <f t="shared" si="32"/>
        <v>0</v>
      </c>
      <c r="I253" s="143">
        <f t="shared" si="27"/>
        <v>7.4999999999999997E-2</v>
      </c>
      <c r="J253" s="143"/>
      <c r="K253" s="143">
        <f t="shared" si="31"/>
        <v>0</v>
      </c>
      <c r="L253" s="143">
        <f t="shared" si="31"/>
        <v>0</v>
      </c>
      <c r="M253" s="143">
        <f t="shared" si="31"/>
        <v>0</v>
      </c>
      <c r="N253" s="143">
        <f t="shared" si="31"/>
        <v>0</v>
      </c>
      <c r="O253" s="143">
        <f t="shared" si="31"/>
        <v>0</v>
      </c>
      <c r="P253" s="143">
        <f t="shared" si="28"/>
        <v>0</v>
      </c>
      <c r="Q253" s="143">
        <f t="shared" si="29"/>
        <v>1</v>
      </c>
      <c r="R253" s="143">
        <f t="shared" si="30"/>
        <v>2</v>
      </c>
      <c r="S253" s="146"/>
      <c r="T253" s="259">
        <v>440149009</v>
      </c>
      <c r="U253" s="129" t="s">
        <v>693</v>
      </c>
      <c r="V253" s="259">
        <v>0</v>
      </c>
      <c r="W253" s="259">
        <v>0</v>
      </c>
      <c r="X253" s="259">
        <v>0</v>
      </c>
      <c r="Y253" s="259">
        <v>0</v>
      </c>
      <c r="Z253" s="259">
        <v>2</v>
      </c>
      <c r="AA253" s="259">
        <v>0</v>
      </c>
      <c r="AB253" s="259">
        <v>0</v>
      </c>
      <c r="AC253" s="259">
        <v>0</v>
      </c>
      <c r="AD253" s="259">
        <v>0</v>
      </c>
      <c r="AE253" s="259">
        <v>0</v>
      </c>
      <c r="AF253" s="259">
        <v>0</v>
      </c>
      <c r="AG253" s="259">
        <v>0</v>
      </c>
      <c r="AH253" s="259">
        <v>0</v>
      </c>
      <c r="AI253" s="259">
        <v>0</v>
      </c>
      <c r="AJ253" s="259">
        <v>0</v>
      </c>
      <c r="AK253" s="128"/>
      <c r="AL253" s="259">
        <v>440</v>
      </c>
      <c r="AM253" s="259">
        <v>149</v>
      </c>
      <c r="AN253" s="259">
        <v>9</v>
      </c>
      <c r="AO253" s="259">
        <v>1</v>
      </c>
    </row>
    <row r="254" spans="1:41">
      <c r="A254" s="131">
        <f t="shared" si="26"/>
        <v>440149128</v>
      </c>
      <c r="B254" s="132" t="str">
        <f t="shared" si="26"/>
        <v>COMMUNITY DAY - PROSPECT</v>
      </c>
      <c r="C254" s="143">
        <f t="shared" si="32"/>
        <v>0</v>
      </c>
      <c r="D254" s="143">
        <f t="shared" si="32"/>
        <v>0</v>
      </c>
      <c r="E254" s="143">
        <f t="shared" si="32"/>
        <v>0</v>
      </c>
      <c r="F254" s="143">
        <f t="shared" si="32"/>
        <v>0</v>
      </c>
      <c r="G254" s="143">
        <f t="shared" si="32"/>
        <v>1</v>
      </c>
      <c r="H254" s="143">
        <f t="shared" si="32"/>
        <v>0</v>
      </c>
      <c r="I254" s="143">
        <f t="shared" si="27"/>
        <v>3.7499999999999999E-2</v>
      </c>
      <c r="J254" s="143"/>
      <c r="K254" s="143">
        <f t="shared" si="31"/>
        <v>0</v>
      </c>
      <c r="L254" s="143">
        <f t="shared" si="31"/>
        <v>0</v>
      </c>
      <c r="M254" s="143">
        <f t="shared" si="31"/>
        <v>0</v>
      </c>
      <c r="N254" s="143">
        <f t="shared" si="31"/>
        <v>0</v>
      </c>
      <c r="O254" s="143">
        <f t="shared" si="31"/>
        <v>1</v>
      </c>
      <c r="P254" s="143">
        <f t="shared" si="28"/>
        <v>0</v>
      </c>
      <c r="Q254" s="143">
        <f t="shared" si="29"/>
        <v>10</v>
      </c>
      <c r="R254" s="143">
        <f t="shared" si="30"/>
        <v>1</v>
      </c>
      <c r="S254" s="146"/>
      <c r="T254" s="259">
        <v>440149128</v>
      </c>
      <c r="U254" s="129" t="s">
        <v>693</v>
      </c>
      <c r="V254" s="259">
        <v>0</v>
      </c>
      <c r="W254" s="259">
        <v>0</v>
      </c>
      <c r="X254" s="259">
        <v>0</v>
      </c>
      <c r="Y254" s="259">
        <v>0</v>
      </c>
      <c r="Z254" s="259">
        <v>1</v>
      </c>
      <c r="AA254" s="259">
        <v>0</v>
      </c>
      <c r="AB254" s="259">
        <v>0</v>
      </c>
      <c r="AC254" s="259">
        <v>0</v>
      </c>
      <c r="AD254" s="259">
        <v>0</v>
      </c>
      <c r="AE254" s="259">
        <v>0</v>
      </c>
      <c r="AF254" s="259">
        <v>1</v>
      </c>
      <c r="AG254" s="259">
        <v>0</v>
      </c>
      <c r="AH254" s="259">
        <v>0</v>
      </c>
      <c r="AI254" s="259">
        <v>0</v>
      </c>
      <c r="AJ254" s="259">
        <v>0</v>
      </c>
      <c r="AK254" s="128"/>
      <c r="AL254" s="259">
        <v>440</v>
      </c>
      <c r="AM254" s="259">
        <v>149</v>
      </c>
      <c r="AN254" s="259">
        <v>128</v>
      </c>
      <c r="AO254" s="259">
        <v>10</v>
      </c>
    </row>
    <row r="255" spans="1:41">
      <c r="A255" s="131">
        <f t="shared" si="26"/>
        <v>440149149</v>
      </c>
      <c r="B255" s="132" t="str">
        <f t="shared" si="26"/>
        <v>COMMUNITY DAY - PROSPECT</v>
      </c>
      <c r="C255" s="143">
        <f t="shared" si="32"/>
        <v>42</v>
      </c>
      <c r="D255" s="143">
        <f t="shared" si="32"/>
        <v>0</v>
      </c>
      <c r="E255" s="143">
        <f t="shared" si="32"/>
        <v>13</v>
      </c>
      <c r="F255" s="143">
        <f t="shared" si="32"/>
        <v>96</v>
      </c>
      <c r="G255" s="143">
        <f t="shared" si="32"/>
        <v>92</v>
      </c>
      <c r="H255" s="143">
        <f t="shared" si="32"/>
        <v>0</v>
      </c>
      <c r="I255" s="143">
        <f t="shared" si="27"/>
        <v>12.7875</v>
      </c>
      <c r="J255" s="143"/>
      <c r="K255" s="143">
        <f t="shared" si="31"/>
        <v>0</v>
      </c>
      <c r="L255" s="143">
        <f t="shared" si="31"/>
        <v>0</v>
      </c>
      <c r="M255" s="143">
        <f t="shared" si="31"/>
        <v>140</v>
      </c>
      <c r="N255" s="143">
        <f t="shared" si="31"/>
        <v>0</v>
      </c>
      <c r="O255" s="143">
        <f t="shared" si="31"/>
        <v>174</v>
      </c>
      <c r="P255" s="143">
        <f t="shared" si="28"/>
        <v>41</v>
      </c>
      <c r="Q255" s="143">
        <f t="shared" si="29"/>
        <v>10</v>
      </c>
      <c r="R255" s="143">
        <f t="shared" si="30"/>
        <v>362</v>
      </c>
      <c r="S255" s="146"/>
      <c r="T255" s="259">
        <v>440149149</v>
      </c>
      <c r="U255" s="129" t="s">
        <v>693</v>
      </c>
      <c r="V255" s="259">
        <v>42</v>
      </c>
      <c r="W255" s="259">
        <v>0</v>
      </c>
      <c r="X255" s="259">
        <v>13</v>
      </c>
      <c r="Y255" s="259">
        <v>96</v>
      </c>
      <c r="Z255" s="259">
        <v>92</v>
      </c>
      <c r="AA255" s="259">
        <v>0</v>
      </c>
      <c r="AB255" s="259">
        <v>0</v>
      </c>
      <c r="AC255" s="259">
        <v>0</v>
      </c>
      <c r="AD255" s="259">
        <v>140</v>
      </c>
      <c r="AE255" s="259">
        <v>0</v>
      </c>
      <c r="AF255" s="259">
        <v>174</v>
      </c>
      <c r="AG255" s="259">
        <v>22</v>
      </c>
      <c r="AH255" s="259">
        <v>0</v>
      </c>
      <c r="AI255" s="259">
        <v>30</v>
      </c>
      <c r="AJ255" s="259">
        <v>0</v>
      </c>
      <c r="AK255" s="128"/>
      <c r="AL255" s="259">
        <v>440</v>
      </c>
      <c r="AM255" s="259">
        <v>149</v>
      </c>
      <c r="AN255" s="259">
        <v>149</v>
      </c>
      <c r="AO255" s="259">
        <v>10</v>
      </c>
    </row>
    <row r="256" spans="1:41">
      <c r="A256" s="131">
        <f t="shared" si="26"/>
        <v>440149163</v>
      </c>
      <c r="B256" s="132" t="str">
        <f t="shared" si="26"/>
        <v>COMMUNITY DAY - PROSPECT</v>
      </c>
      <c r="C256" s="143">
        <f t="shared" si="32"/>
        <v>0</v>
      </c>
      <c r="D256" s="143">
        <f t="shared" si="32"/>
        <v>0</v>
      </c>
      <c r="E256" s="143">
        <f t="shared" si="32"/>
        <v>0</v>
      </c>
      <c r="F256" s="143">
        <f t="shared" si="32"/>
        <v>1</v>
      </c>
      <c r="G256" s="143">
        <f t="shared" si="32"/>
        <v>0</v>
      </c>
      <c r="H256" s="143">
        <f t="shared" si="32"/>
        <v>0</v>
      </c>
      <c r="I256" s="143">
        <f t="shared" si="27"/>
        <v>3.7499999999999999E-2</v>
      </c>
      <c r="J256" s="143"/>
      <c r="K256" s="143">
        <f t="shared" si="31"/>
        <v>0</v>
      </c>
      <c r="L256" s="143">
        <f t="shared" si="31"/>
        <v>0</v>
      </c>
      <c r="M256" s="143">
        <f t="shared" si="31"/>
        <v>0</v>
      </c>
      <c r="N256" s="143">
        <f t="shared" si="31"/>
        <v>0</v>
      </c>
      <c r="O256" s="143">
        <f t="shared" si="31"/>
        <v>0</v>
      </c>
      <c r="P256" s="143">
        <f t="shared" si="28"/>
        <v>0</v>
      </c>
      <c r="Q256" s="143">
        <f t="shared" si="29"/>
        <v>1</v>
      </c>
      <c r="R256" s="143">
        <f t="shared" si="30"/>
        <v>1</v>
      </c>
      <c r="S256" s="146"/>
      <c r="T256" s="259">
        <v>440149163</v>
      </c>
      <c r="U256" s="129" t="s">
        <v>693</v>
      </c>
      <c r="V256" s="259">
        <v>0</v>
      </c>
      <c r="W256" s="259">
        <v>0</v>
      </c>
      <c r="X256" s="259">
        <v>0</v>
      </c>
      <c r="Y256" s="259">
        <v>1</v>
      </c>
      <c r="Z256" s="259">
        <v>0</v>
      </c>
      <c r="AA256" s="259">
        <v>0</v>
      </c>
      <c r="AB256" s="259">
        <v>0</v>
      </c>
      <c r="AC256" s="259">
        <v>0</v>
      </c>
      <c r="AD256" s="259">
        <v>0</v>
      </c>
      <c r="AE256" s="259">
        <v>0</v>
      </c>
      <c r="AF256" s="259">
        <v>0</v>
      </c>
      <c r="AG256" s="259">
        <v>0</v>
      </c>
      <c r="AH256" s="259">
        <v>0</v>
      </c>
      <c r="AI256" s="259">
        <v>0</v>
      </c>
      <c r="AJ256" s="259">
        <v>0</v>
      </c>
      <c r="AK256" s="128"/>
      <c r="AL256" s="259">
        <v>440</v>
      </c>
      <c r="AM256" s="259">
        <v>149</v>
      </c>
      <c r="AN256" s="259">
        <v>163</v>
      </c>
      <c r="AO256" s="259">
        <v>1</v>
      </c>
    </row>
    <row r="257" spans="1:41">
      <c r="A257" s="131">
        <f t="shared" si="26"/>
        <v>440149181</v>
      </c>
      <c r="B257" s="132" t="str">
        <f t="shared" si="26"/>
        <v>COMMUNITY DAY - PROSPECT</v>
      </c>
      <c r="C257" s="143">
        <f t="shared" si="32"/>
        <v>0</v>
      </c>
      <c r="D257" s="143">
        <f t="shared" si="32"/>
        <v>0</v>
      </c>
      <c r="E257" s="143">
        <f t="shared" si="32"/>
        <v>0</v>
      </c>
      <c r="F257" s="143">
        <f t="shared" si="32"/>
        <v>2</v>
      </c>
      <c r="G257" s="143">
        <f t="shared" si="32"/>
        <v>3</v>
      </c>
      <c r="H257" s="143">
        <f t="shared" si="32"/>
        <v>0</v>
      </c>
      <c r="I257" s="143">
        <f t="shared" si="27"/>
        <v>0.33750000000000002</v>
      </c>
      <c r="J257" s="143"/>
      <c r="K257" s="143">
        <f t="shared" si="31"/>
        <v>0</v>
      </c>
      <c r="L257" s="143">
        <f t="shared" si="31"/>
        <v>0</v>
      </c>
      <c r="M257" s="143">
        <f t="shared" si="31"/>
        <v>4</v>
      </c>
      <c r="N257" s="143">
        <f t="shared" si="31"/>
        <v>0</v>
      </c>
      <c r="O257" s="143">
        <f t="shared" si="31"/>
        <v>2</v>
      </c>
      <c r="P257" s="143">
        <f t="shared" si="28"/>
        <v>2</v>
      </c>
      <c r="Q257" s="143">
        <f t="shared" si="29"/>
        <v>9</v>
      </c>
      <c r="R257" s="143">
        <f t="shared" si="30"/>
        <v>9</v>
      </c>
      <c r="S257" s="146"/>
      <c r="T257" s="259">
        <v>440149181</v>
      </c>
      <c r="U257" s="129" t="s">
        <v>693</v>
      </c>
      <c r="V257" s="259">
        <v>0</v>
      </c>
      <c r="W257" s="259">
        <v>0</v>
      </c>
      <c r="X257" s="259">
        <v>0</v>
      </c>
      <c r="Y257" s="259">
        <v>2</v>
      </c>
      <c r="Z257" s="259">
        <v>3</v>
      </c>
      <c r="AA257" s="259">
        <v>0</v>
      </c>
      <c r="AB257" s="259">
        <v>0</v>
      </c>
      <c r="AC257" s="259">
        <v>0</v>
      </c>
      <c r="AD257" s="259">
        <v>4</v>
      </c>
      <c r="AE257" s="259">
        <v>0</v>
      </c>
      <c r="AF257" s="259">
        <v>2</v>
      </c>
      <c r="AG257" s="259">
        <v>0</v>
      </c>
      <c r="AH257" s="259">
        <v>0</v>
      </c>
      <c r="AI257" s="259">
        <v>2</v>
      </c>
      <c r="AJ257" s="259">
        <v>0</v>
      </c>
      <c r="AK257" s="128"/>
      <c r="AL257" s="259">
        <v>440</v>
      </c>
      <c r="AM257" s="259">
        <v>149</v>
      </c>
      <c r="AN257" s="259">
        <v>181</v>
      </c>
      <c r="AO257" s="259">
        <v>9</v>
      </c>
    </row>
    <row r="258" spans="1:41">
      <c r="A258" s="131">
        <f t="shared" si="26"/>
        <v>440149211</v>
      </c>
      <c r="B258" s="132" t="str">
        <f t="shared" si="26"/>
        <v>COMMUNITY DAY - PROSPECT</v>
      </c>
      <c r="C258" s="143">
        <f t="shared" si="32"/>
        <v>0</v>
      </c>
      <c r="D258" s="143">
        <f t="shared" si="32"/>
        <v>0</v>
      </c>
      <c r="E258" s="143">
        <f t="shared" si="32"/>
        <v>0</v>
      </c>
      <c r="F258" s="143">
        <f t="shared" si="32"/>
        <v>2</v>
      </c>
      <c r="G258" s="143">
        <f t="shared" si="32"/>
        <v>1</v>
      </c>
      <c r="H258" s="143">
        <f t="shared" si="32"/>
        <v>0</v>
      </c>
      <c r="I258" s="143">
        <f t="shared" si="27"/>
        <v>0.15</v>
      </c>
      <c r="J258" s="143"/>
      <c r="K258" s="143">
        <f t="shared" si="31"/>
        <v>0</v>
      </c>
      <c r="L258" s="143">
        <f t="shared" si="31"/>
        <v>0</v>
      </c>
      <c r="M258" s="143">
        <f t="shared" si="31"/>
        <v>1</v>
      </c>
      <c r="N258" s="143">
        <f t="shared" si="31"/>
        <v>0</v>
      </c>
      <c r="O258" s="143">
        <f t="shared" si="31"/>
        <v>4</v>
      </c>
      <c r="P258" s="143">
        <f t="shared" si="28"/>
        <v>0</v>
      </c>
      <c r="Q258" s="143">
        <f t="shared" si="29"/>
        <v>10</v>
      </c>
      <c r="R258" s="143">
        <f t="shared" si="30"/>
        <v>4</v>
      </c>
      <c r="S258" s="146"/>
      <c r="T258" s="259">
        <v>440149211</v>
      </c>
      <c r="U258" s="129" t="s">
        <v>693</v>
      </c>
      <c r="V258" s="259">
        <v>0</v>
      </c>
      <c r="W258" s="259">
        <v>0</v>
      </c>
      <c r="X258" s="259">
        <v>0</v>
      </c>
      <c r="Y258" s="259">
        <v>2</v>
      </c>
      <c r="Z258" s="259">
        <v>1</v>
      </c>
      <c r="AA258" s="259">
        <v>0</v>
      </c>
      <c r="AB258" s="259">
        <v>0</v>
      </c>
      <c r="AC258" s="259">
        <v>0</v>
      </c>
      <c r="AD258" s="259">
        <v>1</v>
      </c>
      <c r="AE258" s="259">
        <v>0</v>
      </c>
      <c r="AF258" s="259">
        <v>4</v>
      </c>
      <c r="AG258" s="259">
        <v>0</v>
      </c>
      <c r="AH258" s="259">
        <v>0</v>
      </c>
      <c r="AI258" s="259">
        <v>0</v>
      </c>
      <c r="AJ258" s="259">
        <v>0</v>
      </c>
      <c r="AK258" s="128"/>
      <c r="AL258" s="259">
        <v>440</v>
      </c>
      <c r="AM258" s="259">
        <v>149</v>
      </c>
      <c r="AN258" s="259">
        <v>211</v>
      </c>
      <c r="AO258" s="259">
        <v>10</v>
      </c>
    </row>
    <row r="259" spans="1:41">
      <c r="A259" s="131">
        <f t="shared" si="26"/>
        <v>441281005</v>
      </c>
      <c r="B259" s="132" t="str">
        <f t="shared" si="26"/>
        <v>SABIS INTERNATIONAL</v>
      </c>
      <c r="C259" s="143">
        <f t="shared" si="32"/>
        <v>0</v>
      </c>
      <c r="D259" s="143">
        <f t="shared" si="32"/>
        <v>0</v>
      </c>
      <c r="E259" s="143">
        <f t="shared" si="32"/>
        <v>0</v>
      </c>
      <c r="F259" s="143">
        <f t="shared" si="32"/>
        <v>2</v>
      </c>
      <c r="G259" s="143">
        <f t="shared" si="32"/>
        <v>1</v>
      </c>
      <c r="H259" s="143">
        <f t="shared" si="32"/>
        <v>0</v>
      </c>
      <c r="I259" s="143">
        <f t="shared" si="27"/>
        <v>0.1125</v>
      </c>
      <c r="J259" s="143"/>
      <c r="K259" s="143">
        <f t="shared" si="31"/>
        <v>0</v>
      </c>
      <c r="L259" s="143">
        <f t="shared" si="31"/>
        <v>0</v>
      </c>
      <c r="M259" s="143">
        <f t="shared" si="31"/>
        <v>0</v>
      </c>
      <c r="N259" s="143">
        <f t="shared" si="31"/>
        <v>0</v>
      </c>
      <c r="O259" s="143">
        <f t="shared" si="31"/>
        <v>2</v>
      </c>
      <c r="P259" s="143">
        <f t="shared" si="28"/>
        <v>0</v>
      </c>
      <c r="Q259" s="143">
        <f t="shared" si="29"/>
        <v>10</v>
      </c>
      <c r="R259" s="143">
        <f t="shared" si="30"/>
        <v>3</v>
      </c>
      <c r="S259" s="146"/>
      <c r="T259" s="259">
        <v>441281005</v>
      </c>
      <c r="U259" s="129" t="s">
        <v>93</v>
      </c>
      <c r="V259" s="259">
        <v>0</v>
      </c>
      <c r="W259" s="259">
        <v>0</v>
      </c>
      <c r="X259" s="259">
        <v>0</v>
      </c>
      <c r="Y259" s="259">
        <v>2</v>
      </c>
      <c r="Z259" s="259">
        <v>1</v>
      </c>
      <c r="AA259" s="259">
        <v>0</v>
      </c>
      <c r="AB259" s="259">
        <v>0</v>
      </c>
      <c r="AC259" s="259">
        <v>0</v>
      </c>
      <c r="AD259" s="259">
        <v>0</v>
      </c>
      <c r="AE259" s="259">
        <v>0</v>
      </c>
      <c r="AF259" s="259">
        <v>2</v>
      </c>
      <c r="AG259" s="259">
        <v>0</v>
      </c>
      <c r="AH259" s="259">
        <v>0</v>
      </c>
      <c r="AI259" s="259">
        <v>0</v>
      </c>
      <c r="AJ259" s="259">
        <v>0</v>
      </c>
      <c r="AK259" s="128"/>
      <c r="AL259" s="259">
        <v>441</v>
      </c>
      <c r="AM259" s="259">
        <v>281</v>
      </c>
      <c r="AN259" s="259">
        <v>5</v>
      </c>
      <c r="AO259" s="259">
        <v>10</v>
      </c>
    </row>
    <row r="260" spans="1:41">
      <c r="A260" s="131">
        <f t="shared" si="26"/>
        <v>441281061</v>
      </c>
      <c r="B260" s="132" t="str">
        <f t="shared" si="26"/>
        <v>SABIS INTERNATIONAL</v>
      </c>
      <c r="C260" s="143">
        <f t="shared" si="32"/>
        <v>0</v>
      </c>
      <c r="D260" s="143">
        <f t="shared" si="32"/>
        <v>0</v>
      </c>
      <c r="E260" s="143">
        <f t="shared" si="32"/>
        <v>0</v>
      </c>
      <c r="F260" s="143">
        <f t="shared" si="32"/>
        <v>1</v>
      </c>
      <c r="G260" s="143">
        <f t="shared" si="32"/>
        <v>0</v>
      </c>
      <c r="H260" s="143">
        <f t="shared" si="32"/>
        <v>0</v>
      </c>
      <c r="I260" s="143">
        <f t="shared" si="27"/>
        <v>3.7499999999999999E-2</v>
      </c>
      <c r="J260" s="143"/>
      <c r="K260" s="143">
        <f t="shared" si="31"/>
        <v>0</v>
      </c>
      <c r="L260" s="143">
        <f t="shared" si="31"/>
        <v>0</v>
      </c>
      <c r="M260" s="143">
        <f t="shared" si="31"/>
        <v>0</v>
      </c>
      <c r="N260" s="143">
        <f t="shared" si="31"/>
        <v>0</v>
      </c>
      <c r="O260" s="143">
        <f t="shared" si="31"/>
        <v>0</v>
      </c>
      <c r="P260" s="143">
        <f t="shared" si="28"/>
        <v>0</v>
      </c>
      <c r="Q260" s="143">
        <f t="shared" si="29"/>
        <v>1</v>
      </c>
      <c r="R260" s="143">
        <f t="shared" si="30"/>
        <v>1</v>
      </c>
      <c r="S260" s="146"/>
      <c r="T260" s="259">
        <v>441281061</v>
      </c>
      <c r="U260" s="129" t="s">
        <v>93</v>
      </c>
      <c r="V260" s="259">
        <v>0</v>
      </c>
      <c r="W260" s="259">
        <v>0</v>
      </c>
      <c r="X260" s="259">
        <v>0</v>
      </c>
      <c r="Y260" s="259">
        <v>1</v>
      </c>
      <c r="Z260" s="259">
        <v>0</v>
      </c>
      <c r="AA260" s="259">
        <v>0</v>
      </c>
      <c r="AB260" s="259">
        <v>0</v>
      </c>
      <c r="AC260" s="259">
        <v>0</v>
      </c>
      <c r="AD260" s="259">
        <v>0</v>
      </c>
      <c r="AE260" s="259">
        <v>0</v>
      </c>
      <c r="AF260" s="259">
        <v>0</v>
      </c>
      <c r="AG260" s="259">
        <v>0</v>
      </c>
      <c r="AH260" s="259">
        <v>0</v>
      </c>
      <c r="AI260" s="259">
        <v>0</v>
      </c>
      <c r="AJ260" s="259">
        <v>0</v>
      </c>
      <c r="AK260" s="128"/>
      <c r="AL260" s="259">
        <v>441</v>
      </c>
      <c r="AM260" s="259">
        <v>281</v>
      </c>
      <c r="AN260" s="259">
        <v>61</v>
      </c>
      <c r="AO260" s="259">
        <v>1</v>
      </c>
    </row>
    <row r="261" spans="1:41">
      <c r="A261" s="131">
        <f t="shared" si="26"/>
        <v>441281087</v>
      </c>
      <c r="B261" s="132" t="str">
        <f t="shared" si="26"/>
        <v>SABIS INTERNATIONAL</v>
      </c>
      <c r="C261" s="143">
        <f t="shared" si="32"/>
        <v>0</v>
      </c>
      <c r="D261" s="143">
        <f t="shared" si="32"/>
        <v>0</v>
      </c>
      <c r="E261" s="143">
        <f t="shared" si="32"/>
        <v>0</v>
      </c>
      <c r="F261" s="143">
        <f t="shared" si="32"/>
        <v>1</v>
      </c>
      <c r="G261" s="143">
        <f t="shared" si="32"/>
        <v>1</v>
      </c>
      <c r="H261" s="143">
        <f t="shared" si="32"/>
        <v>2</v>
      </c>
      <c r="I261" s="143">
        <f t="shared" si="27"/>
        <v>0.15</v>
      </c>
      <c r="J261" s="143"/>
      <c r="K261" s="143">
        <f t="shared" si="31"/>
        <v>0</v>
      </c>
      <c r="L261" s="143">
        <f t="shared" si="31"/>
        <v>0</v>
      </c>
      <c r="M261" s="143">
        <f t="shared" si="31"/>
        <v>0</v>
      </c>
      <c r="N261" s="143">
        <f t="shared" si="31"/>
        <v>0</v>
      </c>
      <c r="O261" s="143">
        <f t="shared" si="31"/>
        <v>0</v>
      </c>
      <c r="P261" s="143">
        <f t="shared" si="28"/>
        <v>0</v>
      </c>
      <c r="Q261" s="143">
        <f t="shared" si="29"/>
        <v>1</v>
      </c>
      <c r="R261" s="143">
        <f t="shared" si="30"/>
        <v>4</v>
      </c>
      <c r="S261" s="146"/>
      <c r="T261" s="259">
        <v>441281087</v>
      </c>
      <c r="U261" s="129" t="s">
        <v>93</v>
      </c>
      <c r="V261" s="259">
        <v>0</v>
      </c>
      <c r="W261" s="259">
        <v>0</v>
      </c>
      <c r="X261" s="259">
        <v>0</v>
      </c>
      <c r="Y261" s="259">
        <v>1</v>
      </c>
      <c r="Z261" s="259">
        <v>1</v>
      </c>
      <c r="AA261" s="259">
        <v>2</v>
      </c>
      <c r="AB261" s="259">
        <v>0</v>
      </c>
      <c r="AC261" s="259">
        <v>0</v>
      </c>
      <c r="AD261" s="259">
        <v>0</v>
      </c>
      <c r="AE261" s="259">
        <v>0</v>
      </c>
      <c r="AF261" s="259">
        <v>0</v>
      </c>
      <c r="AG261" s="259">
        <v>0</v>
      </c>
      <c r="AH261" s="259">
        <v>0</v>
      </c>
      <c r="AI261" s="259">
        <v>0</v>
      </c>
      <c r="AJ261" s="259">
        <v>0</v>
      </c>
      <c r="AK261" s="128"/>
      <c r="AL261" s="259">
        <v>441</v>
      </c>
      <c r="AM261" s="259">
        <v>281</v>
      </c>
      <c r="AN261" s="259">
        <v>87</v>
      </c>
      <c r="AO261" s="259">
        <v>1</v>
      </c>
    </row>
    <row r="262" spans="1:41">
      <c r="A262" s="131">
        <f t="shared" si="26"/>
        <v>441281137</v>
      </c>
      <c r="B262" s="132" t="str">
        <f t="shared" si="26"/>
        <v>SABIS INTERNATIONAL</v>
      </c>
      <c r="C262" s="143">
        <f t="shared" si="32"/>
        <v>0</v>
      </c>
      <c r="D262" s="143">
        <f t="shared" si="32"/>
        <v>0</v>
      </c>
      <c r="E262" s="143">
        <f t="shared" si="32"/>
        <v>1</v>
      </c>
      <c r="F262" s="143">
        <f t="shared" si="32"/>
        <v>0</v>
      </c>
      <c r="G262" s="143">
        <f t="shared" si="32"/>
        <v>1</v>
      </c>
      <c r="H262" s="143">
        <f t="shared" si="32"/>
        <v>0</v>
      </c>
      <c r="I262" s="143">
        <f t="shared" si="27"/>
        <v>7.4999999999999997E-2</v>
      </c>
      <c r="J262" s="143"/>
      <c r="K262" s="143">
        <f t="shared" si="31"/>
        <v>0</v>
      </c>
      <c r="L262" s="143">
        <f t="shared" si="31"/>
        <v>0</v>
      </c>
      <c r="M262" s="143">
        <f t="shared" si="31"/>
        <v>0</v>
      </c>
      <c r="N262" s="143">
        <f t="shared" si="31"/>
        <v>0</v>
      </c>
      <c r="O262" s="143">
        <f t="shared" si="31"/>
        <v>1</v>
      </c>
      <c r="P262" s="143">
        <f t="shared" si="28"/>
        <v>0</v>
      </c>
      <c r="Q262" s="143">
        <f t="shared" si="29"/>
        <v>10</v>
      </c>
      <c r="R262" s="143">
        <f t="shared" si="30"/>
        <v>2</v>
      </c>
      <c r="S262" s="146"/>
      <c r="T262" s="259">
        <v>441281137</v>
      </c>
      <c r="U262" s="129" t="s">
        <v>93</v>
      </c>
      <c r="V262" s="259">
        <v>0</v>
      </c>
      <c r="W262" s="259">
        <v>0</v>
      </c>
      <c r="X262" s="259">
        <v>1</v>
      </c>
      <c r="Y262" s="259">
        <v>0</v>
      </c>
      <c r="Z262" s="259">
        <v>1</v>
      </c>
      <c r="AA262" s="259">
        <v>0</v>
      </c>
      <c r="AB262" s="259">
        <v>0</v>
      </c>
      <c r="AC262" s="259">
        <v>0</v>
      </c>
      <c r="AD262" s="259">
        <v>0</v>
      </c>
      <c r="AE262" s="259">
        <v>0</v>
      </c>
      <c r="AF262" s="259">
        <v>1</v>
      </c>
      <c r="AG262" s="259">
        <v>0</v>
      </c>
      <c r="AH262" s="259">
        <v>0</v>
      </c>
      <c r="AI262" s="259">
        <v>0</v>
      </c>
      <c r="AJ262" s="259">
        <v>0</v>
      </c>
      <c r="AK262" s="128"/>
      <c r="AL262" s="259">
        <v>441</v>
      </c>
      <c r="AM262" s="259">
        <v>281</v>
      </c>
      <c r="AN262" s="259">
        <v>137</v>
      </c>
      <c r="AO262" s="259">
        <v>10</v>
      </c>
    </row>
    <row r="263" spans="1:41">
      <c r="A263" s="131">
        <f t="shared" si="26"/>
        <v>441281159</v>
      </c>
      <c r="B263" s="132" t="str">
        <f t="shared" si="26"/>
        <v>SABIS INTERNATIONAL</v>
      </c>
      <c r="C263" s="143">
        <f t="shared" si="32"/>
        <v>0</v>
      </c>
      <c r="D263" s="143">
        <f t="shared" si="32"/>
        <v>0</v>
      </c>
      <c r="E263" s="143">
        <f t="shared" si="32"/>
        <v>0</v>
      </c>
      <c r="F263" s="143">
        <f t="shared" si="32"/>
        <v>1</v>
      </c>
      <c r="G263" s="143">
        <f t="shared" si="32"/>
        <v>0</v>
      </c>
      <c r="H263" s="143">
        <f t="shared" si="32"/>
        <v>0</v>
      </c>
      <c r="I263" s="143">
        <f t="shared" si="27"/>
        <v>3.7499999999999999E-2</v>
      </c>
      <c r="J263" s="143"/>
      <c r="K263" s="143">
        <f t="shared" si="31"/>
        <v>0</v>
      </c>
      <c r="L263" s="143">
        <f t="shared" si="31"/>
        <v>0</v>
      </c>
      <c r="M263" s="143">
        <f t="shared" si="31"/>
        <v>0</v>
      </c>
      <c r="N263" s="143">
        <f t="shared" si="31"/>
        <v>0</v>
      </c>
      <c r="O263" s="143">
        <f t="shared" si="31"/>
        <v>1</v>
      </c>
      <c r="P263" s="143">
        <f t="shared" si="28"/>
        <v>0</v>
      </c>
      <c r="Q263" s="143">
        <f t="shared" si="29"/>
        <v>10</v>
      </c>
      <c r="R263" s="143">
        <f t="shared" si="30"/>
        <v>1</v>
      </c>
      <c r="S263" s="146"/>
      <c r="T263" s="259">
        <v>441281159</v>
      </c>
      <c r="U263" s="129" t="s">
        <v>93</v>
      </c>
      <c r="V263" s="259">
        <v>0</v>
      </c>
      <c r="W263" s="259">
        <v>0</v>
      </c>
      <c r="X263" s="259">
        <v>0</v>
      </c>
      <c r="Y263" s="259">
        <v>1</v>
      </c>
      <c r="Z263" s="259">
        <v>0</v>
      </c>
      <c r="AA263" s="259">
        <v>0</v>
      </c>
      <c r="AB263" s="259">
        <v>0</v>
      </c>
      <c r="AC263" s="259">
        <v>0</v>
      </c>
      <c r="AD263" s="259">
        <v>0</v>
      </c>
      <c r="AE263" s="259">
        <v>0</v>
      </c>
      <c r="AF263" s="259">
        <v>1</v>
      </c>
      <c r="AG263" s="259">
        <v>0</v>
      </c>
      <c r="AH263" s="259">
        <v>0</v>
      </c>
      <c r="AI263" s="259">
        <v>0</v>
      </c>
      <c r="AJ263" s="259">
        <v>0</v>
      </c>
      <c r="AK263" s="128"/>
      <c r="AL263" s="259">
        <v>441</v>
      </c>
      <c r="AM263" s="259">
        <v>281</v>
      </c>
      <c r="AN263" s="259">
        <v>159</v>
      </c>
      <c r="AO263" s="259">
        <v>10</v>
      </c>
    </row>
    <row r="264" spans="1:41">
      <c r="A264" s="131">
        <f t="shared" si="26"/>
        <v>441281161</v>
      </c>
      <c r="B264" s="132" t="str">
        <f t="shared" si="26"/>
        <v>SABIS INTERNATIONAL</v>
      </c>
      <c r="C264" s="143">
        <f t="shared" si="32"/>
        <v>0</v>
      </c>
      <c r="D264" s="143">
        <f t="shared" si="32"/>
        <v>0</v>
      </c>
      <c r="E264" s="143">
        <f t="shared" si="32"/>
        <v>0</v>
      </c>
      <c r="F264" s="143">
        <f t="shared" si="32"/>
        <v>1</v>
      </c>
      <c r="G264" s="143">
        <f t="shared" si="32"/>
        <v>0</v>
      </c>
      <c r="H264" s="143">
        <f t="shared" si="32"/>
        <v>0</v>
      </c>
      <c r="I264" s="143">
        <f t="shared" si="27"/>
        <v>3.7499999999999999E-2</v>
      </c>
      <c r="J264" s="143"/>
      <c r="K264" s="143">
        <f t="shared" si="31"/>
        <v>0</v>
      </c>
      <c r="L264" s="143">
        <f t="shared" si="31"/>
        <v>0</v>
      </c>
      <c r="M264" s="143">
        <f t="shared" si="31"/>
        <v>0</v>
      </c>
      <c r="N264" s="143">
        <f t="shared" si="31"/>
        <v>0</v>
      </c>
      <c r="O264" s="143">
        <f t="shared" si="31"/>
        <v>1</v>
      </c>
      <c r="P264" s="143">
        <f t="shared" si="28"/>
        <v>0</v>
      </c>
      <c r="Q264" s="143">
        <f t="shared" si="29"/>
        <v>10</v>
      </c>
      <c r="R264" s="143">
        <f t="shared" si="30"/>
        <v>1</v>
      </c>
      <c r="S264" s="146"/>
      <c r="T264" s="259">
        <v>441281161</v>
      </c>
      <c r="U264" s="129" t="s">
        <v>93</v>
      </c>
      <c r="V264" s="259">
        <v>0</v>
      </c>
      <c r="W264" s="259">
        <v>0</v>
      </c>
      <c r="X264" s="259">
        <v>0</v>
      </c>
      <c r="Y264" s="259">
        <v>1</v>
      </c>
      <c r="Z264" s="259">
        <v>0</v>
      </c>
      <c r="AA264" s="259">
        <v>0</v>
      </c>
      <c r="AB264" s="259">
        <v>0</v>
      </c>
      <c r="AC264" s="259">
        <v>0</v>
      </c>
      <c r="AD264" s="259">
        <v>0</v>
      </c>
      <c r="AE264" s="259">
        <v>0</v>
      </c>
      <c r="AF264" s="259">
        <v>1</v>
      </c>
      <c r="AG264" s="259">
        <v>0</v>
      </c>
      <c r="AH264" s="259">
        <v>0</v>
      </c>
      <c r="AI264" s="259">
        <v>0</v>
      </c>
      <c r="AJ264" s="259">
        <v>0</v>
      </c>
      <c r="AK264" s="128"/>
      <c r="AL264" s="259">
        <v>441</v>
      </c>
      <c r="AM264" s="259">
        <v>281</v>
      </c>
      <c r="AN264" s="259">
        <v>161</v>
      </c>
      <c r="AO264" s="259">
        <v>10</v>
      </c>
    </row>
    <row r="265" spans="1:41">
      <c r="A265" s="131">
        <f t="shared" si="26"/>
        <v>441281281</v>
      </c>
      <c r="B265" s="132" t="str">
        <f t="shared" si="26"/>
        <v>SABIS INTERNATIONAL</v>
      </c>
      <c r="C265" s="143">
        <f t="shared" si="32"/>
        <v>0</v>
      </c>
      <c r="D265" s="143">
        <f t="shared" si="32"/>
        <v>0</v>
      </c>
      <c r="E265" s="143">
        <f t="shared" si="32"/>
        <v>95</v>
      </c>
      <c r="F265" s="143">
        <f t="shared" si="32"/>
        <v>575</v>
      </c>
      <c r="G265" s="143">
        <f t="shared" si="32"/>
        <v>379</v>
      </c>
      <c r="H265" s="143">
        <f t="shared" si="32"/>
        <v>460</v>
      </c>
      <c r="I265" s="143">
        <f t="shared" si="27"/>
        <v>58.462499999999999</v>
      </c>
      <c r="J265" s="143"/>
      <c r="K265" s="143">
        <f t="shared" si="31"/>
        <v>0</v>
      </c>
      <c r="L265" s="143">
        <f t="shared" si="31"/>
        <v>0</v>
      </c>
      <c r="M265" s="143">
        <f t="shared" si="31"/>
        <v>50</v>
      </c>
      <c r="N265" s="143">
        <f t="shared" si="31"/>
        <v>0</v>
      </c>
      <c r="O265" s="143">
        <f t="shared" si="31"/>
        <v>423</v>
      </c>
      <c r="P265" s="143">
        <f t="shared" si="28"/>
        <v>215</v>
      </c>
      <c r="Q265" s="143">
        <f t="shared" si="29"/>
        <v>9</v>
      </c>
      <c r="R265" s="143">
        <f t="shared" si="30"/>
        <v>1559</v>
      </c>
      <c r="S265" s="146"/>
      <c r="T265" s="259">
        <v>441281281</v>
      </c>
      <c r="U265" s="129" t="s">
        <v>93</v>
      </c>
      <c r="V265" s="259">
        <v>0</v>
      </c>
      <c r="W265" s="259">
        <v>0</v>
      </c>
      <c r="X265" s="259">
        <v>95</v>
      </c>
      <c r="Y265" s="259">
        <v>575</v>
      </c>
      <c r="Z265" s="259">
        <v>379</v>
      </c>
      <c r="AA265" s="259">
        <v>460</v>
      </c>
      <c r="AB265" s="259">
        <v>0</v>
      </c>
      <c r="AC265" s="259">
        <v>0</v>
      </c>
      <c r="AD265" s="259">
        <v>50</v>
      </c>
      <c r="AE265" s="259">
        <v>0</v>
      </c>
      <c r="AF265" s="259">
        <v>423</v>
      </c>
      <c r="AG265" s="259">
        <v>0</v>
      </c>
      <c r="AH265" s="259">
        <v>0</v>
      </c>
      <c r="AI265" s="259">
        <v>43</v>
      </c>
      <c r="AJ265" s="259">
        <v>172</v>
      </c>
      <c r="AK265" s="128"/>
      <c r="AL265" s="259">
        <v>441</v>
      </c>
      <c r="AM265" s="259">
        <v>281</v>
      </c>
      <c r="AN265" s="259">
        <v>281</v>
      </c>
      <c r="AO265" s="259">
        <v>9</v>
      </c>
    </row>
    <row r="266" spans="1:41">
      <c r="A266" s="131">
        <f t="shared" si="26"/>
        <v>441281680</v>
      </c>
      <c r="B266" s="132" t="str">
        <f t="shared" si="26"/>
        <v>SABIS INTERNATIONAL</v>
      </c>
      <c r="C266" s="143">
        <f t="shared" si="32"/>
        <v>0</v>
      </c>
      <c r="D266" s="143">
        <f t="shared" si="32"/>
        <v>0</v>
      </c>
      <c r="E266" s="143">
        <f t="shared" si="32"/>
        <v>0</v>
      </c>
      <c r="F266" s="143">
        <f t="shared" si="32"/>
        <v>2</v>
      </c>
      <c r="G266" s="143">
        <f t="shared" si="32"/>
        <v>0</v>
      </c>
      <c r="H266" s="143">
        <f t="shared" si="32"/>
        <v>0</v>
      </c>
      <c r="I266" s="143">
        <f t="shared" si="27"/>
        <v>7.4999999999999997E-2</v>
      </c>
      <c r="J266" s="143"/>
      <c r="K266" s="143">
        <f t="shared" ref="K266:O316" si="33">ROUND(AB266,0)</f>
        <v>0</v>
      </c>
      <c r="L266" s="143">
        <f t="shared" si="33"/>
        <v>0</v>
      </c>
      <c r="M266" s="143">
        <f t="shared" si="33"/>
        <v>0</v>
      </c>
      <c r="N266" s="143">
        <f t="shared" si="33"/>
        <v>0</v>
      </c>
      <c r="O266" s="143">
        <f t="shared" si="33"/>
        <v>2</v>
      </c>
      <c r="P266" s="143">
        <f t="shared" si="28"/>
        <v>0</v>
      </c>
      <c r="Q266" s="143">
        <f t="shared" si="29"/>
        <v>10</v>
      </c>
      <c r="R266" s="143">
        <f t="shared" si="30"/>
        <v>2</v>
      </c>
      <c r="S266" s="146"/>
      <c r="T266" s="259">
        <v>441281680</v>
      </c>
      <c r="U266" s="129" t="s">
        <v>93</v>
      </c>
      <c r="V266" s="259">
        <v>0</v>
      </c>
      <c r="W266" s="259">
        <v>0</v>
      </c>
      <c r="X266" s="259">
        <v>0</v>
      </c>
      <c r="Y266" s="259">
        <v>2</v>
      </c>
      <c r="Z266" s="259">
        <v>0</v>
      </c>
      <c r="AA266" s="259">
        <v>0</v>
      </c>
      <c r="AB266" s="259">
        <v>0</v>
      </c>
      <c r="AC266" s="259">
        <v>0</v>
      </c>
      <c r="AD266" s="259">
        <v>0</v>
      </c>
      <c r="AE266" s="259">
        <v>0</v>
      </c>
      <c r="AF266" s="259">
        <v>2</v>
      </c>
      <c r="AG266" s="259">
        <v>0</v>
      </c>
      <c r="AH266" s="259">
        <v>0</v>
      </c>
      <c r="AI266" s="259">
        <v>0</v>
      </c>
      <c r="AJ266" s="259">
        <v>0</v>
      </c>
      <c r="AK266" s="128"/>
      <c r="AL266" s="259">
        <v>441</v>
      </c>
      <c r="AM266" s="259">
        <v>281</v>
      </c>
      <c r="AN266" s="259">
        <v>680</v>
      </c>
      <c r="AO266" s="259">
        <v>10</v>
      </c>
    </row>
    <row r="267" spans="1:41">
      <c r="A267" s="131">
        <f t="shared" ref="A267:B330" si="34">T267</f>
        <v>444035001</v>
      </c>
      <c r="B267" s="132" t="str">
        <f t="shared" si="34"/>
        <v>NEIGHBORHOOD HOUSE</v>
      </c>
      <c r="C267" s="143">
        <f t="shared" si="32"/>
        <v>0</v>
      </c>
      <c r="D267" s="143">
        <f t="shared" si="32"/>
        <v>0</v>
      </c>
      <c r="E267" s="143">
        <f t="shared" si="32"/>
        <v>0</v>
      </c>
      <c r="F267" s="143">
        <f t="shared" si="32"/>
        <v>1</v>
      </c>
      <c r="G267" s="143">
        <f t="shared" si="32"/>
        <v>0</v>
      </c>
      <c r="H267" s="143">
        <f t="shared" si="32"/>
        <v>0</v>
      </c>
      <c r="I267" s="143">
        <f t="shared" ref="I267:I330" si="35">ROUND(0.0375*(SUM(E267:H267)+ROUND(D267*0.5,4)+ROUND(L267*0.5,4)+M267),4)+ROUND((0.0475)*N267,4)</f>
        <v>3.7499999999999999E-2</v>
      </c>
      <c r="J267" s="143"/>
      <c r="K267" s="143">
        <f t="shared" si="33"/>
        <v>0</v>
      </c>
      <c r="L267" s="143">
        <f t="shared" si="33"/>
        <v>0</v>
      </c>
      <c r="M267" s="143">
        <f t="shared" si="33"/>
        <v>0</v>
      </c>
      <c r="N267" s="143">
        <f t="shared" si="33"/>
        <v>0</v>
      </c>
      <c r="O267" s="143">
        <f t="shared" si="33"/>
        <v>0</v>
      </c>
      <c r="P267" s="143">
        <f t="shared" ref="P267:P330" si="36">ROUND((AG267+AH267)/2,0)+ROUND(AI267+AJ267,0)</f>
        <v>0</v>
      </c>
      <c r="Q267" s="143">
        <f t="shared" ref="Q267:Q330" si="37">AO267</f>
        <v>1</v>
      </c>
      <c r="R267" s="143">
        <f t="shared" ref="R267:R330" si="38">SUM(E267:H267)+M267+N267+ROUND(C267*0.5,0)+ROUND(D267*0.5,0)+ROUND(K267*0.5,0)+ROUND(L267*0.5,0)</f>
        <v>1</v>
      </c>
      <c r="S267" s="146"/>
      <c r="T267" s="259">
        <v>444035001</v>
      </c>
      <c r="U267" s="129" t="s">
        <v>96</v>
      </c>
      <c r="V267" s="259">
        <v>0</v>
      </c>
      <c r="W267" s="259">
        <v>0</v>
      </c>
      <c r="X267" s="259">
        <v>0</v>
      </c>
      <c r="Y267" s="259">
        <v>1</v>
      </c>
      <c r="Z267" s="259">
        <v>0</v>
      </c>
      <c r="AA267" s="259">
        <v>0</v>
      </c>
      <c r="AB267" s="259">
        <v>0</v>
      </c>
      <c r="AC267" s="259">
        <v>0</v>
      </c>
      <c r="AD267" s="259">
        <v>0</v>
      </c>
      <c r="AE267" s="259">
        <v>0</v>
      </c>
      <c r="AF267" s="259">
        <v>0</v>
      </c>
      <c r="AG267" s="259">
        <v>0</v>
      </c>
      <c r="AH267" s="259">
        <v>0</v>
      </c>
      <c r="AI267" s="259">
        <v>0</v>
      </c>
      <c r="AJ267" s="259">
        <v>0</v>
      </c>
      <c r="AK267" s="128"/>
      <c r="AL267" s="259">
        <v>444</v>
      </c>
      <c r="AM267" s="259">
        <v>35</v>
      </c>
      <c r="AN267" s="259">
        <v>1</v>
      </c>
      <c r="AO267" s="259">
        <v>1</v>
      </c>
    </row>
    <row r="268" spans="1:41">
      <c r="A268" s="131">
        <f t="shared" si="34"/>
        <v>444035035</v>
      </c>
      <c r="B268" s="132" t="str">
        <f t="shared" si="34"/>
        <v>NEIGHBORHOOD HOUSE</v>
      </c>
      <c r="C268" s="143">
        <f t="shared" si="32"/>
        <v>39</v>
      </c>
      <c r="D268" s="143">
        <f t="shared" si="32"/>
        <v>0</v>
      </c>
      <c r="E268" s="143">
        <f t="shared" si="32"/>
        <v>34</v>
      </c>
      <c r="F268" s="143">
        <f t="shared" si="32"/>
        <v>182</v>
      </c>
      <c r="G268" s="143">
        <f t="shared" si="32"/>
        <v>102</v>
      </c>
      <c r="H268" s="143">
        <f t="shared" si="32"/>
        <v>0</v>
      </c>
      <c r="I268" s="143">
        <f t="shared" si="35"/>
        <v>12.7875</v>
      </c>
      <c r="J268" s="143"/>
      <c r="K268" s="143">
        <f t="shared" si="33"/>
        <v>0</v>
      </c>
      <c r="L268" s="143">
        <f t="shared" si="33"/>
        <v>0</v>
      </c>
      <c r="M268" s="143">
        <f t="shared" si="33"/>
        <v>23</v>
      </c>
      <c r="N268" s="143">
        <f t="shared" si="33"/>
        <v>0</v>
      </c>
      <c r="O268" s="143">
        <f t="shared" si="33"/>
        <v>105</v>
      </c>
      <c r="P268" s="143">
        <f t="shared" si="36"/>
        <v>22</v>
      </c>
      <c r="Q268" s="143">
        <f t="shared" si="37"/>
        <v>8</v>
      </c>
      <c r="R268" s="143">
        <f t="shared" si="38"/>
        <v>361</v>
      </c>
      <c r="S268" s="146"/>
      <c r="T268" s="259">
        <v>444035035</v>
      </c>
      <c r="U268" s="129" t="s">
        <v>96</v>
      </c>
      <c r="V268" s="259">
        <v>39</v>
      </c>
      <c r="W268" s="259">
        <v>0</v>
      </c>
      <c r="X268" s="259">
        <v>34</v>
      </c>
      <c r="Y268" s="259">
        <v>182</v>
      </c>
      <c r="Z268" s="259">
        <v>102</v>
      </c>
      <c r="AA268" s="259">
        <v>0</v>
      </c>
      <c r="AB268" s="259">
        <v>0</v>
      </c>
      <c r="AC268" s="259">
        <v>0</v>
      </c>
      <c r="AD268" s="259">
        <v>23</v>
      </c>
      <c r="AE268" s="259">
        <v>0</v>
      </c>
      <c r="AF268" s="259">
        <v>105</v>
      </c>
      <c r="AG268" s="259">
        <v>18</v>
      </c>
      <c r="AH268" s="259">
        <v>0</v>
      </c>
      <c r="AI268" s="259">
        <v>13</v>
      </c>
      <c r="AJ268" s="259">
        <v>0</v>
      </c>
      <c r="AK268" s="128"/>
      <c r="AL268" s="259">
        <v>444</v>
      </c>
      <c r="AM268" s="259">
        <v>35</v>
      </c>
      <c r="AN268" s="259">
        <v>35</v>
      </c>
      <c r="AO268" s="259">
        <v>8</v>
      </c>
    </row>
    <row r="269" spans="1:41">
      <c r="A269" s="131">
        <f t="shared" si="34"/>
        <v>444035057</v>
      </c>
      <c r="B269" s="132" t="str">
        <f t="shared" si="34"/>
        <v>NEIGHBORHOOD HOUSE</v>
      </c>
      <c r="C269" s="143">
        <f t="shared" si="32"/>
        <v>0</v>
      </c>
      <c r="D269" s="143">
        <f t="shared" si="32"/>
        <v>0</v>
      </c>
      <c r="E269" s="143">
        <f t="shared" si="32"/>
        <v>0</v>
      </c>
      <c r="F269" s="143">
        <f t="shared" si="32"/>
        <v>2</v>
      </c>
      <c r="G269" s="143">
        <f t="shared" si="32"/>
        <v>0</v>
      </c>
      <c r="H269" s="143">
        <f t="shared" si="32"/>
        <v>0</v>
      </c>
      <c r="I269" s="143">
        <f t="shared" si="35"/>
        <v>7.4999999999999997E-2</v>
      </c>
      <c r="J269" s="143"/>
      <c r="K269" s="143">
        <f t="shared" si="33"/>
        <v>0</v>
      </c>
      <c r="L269" s="143">
        <f t="shared" si="33"/>
        <v>0</v>
      </c>
      <c r="M269" s="143">
        <f t="shared" si="33"/>
        <v>0</v>
      </c>
      <c r="N269" s="143">
        <f t="shared" si="33"/>
        <v>0</v>
      </c>
      <c r="O269" s="143">
        <f t="shared" si="33"/>
        <v>0</v>
      </c>
      <c r="P269" s="143">
        <f t="shared" si="36"/>
        <v>0</v>
      </c>
      <c r="Q269" s="143">
        <f t="shared" si="37"/>
        <v>1</v>
      </c>
      <c r="R269" s="143">
        <f t="shared" si="38"/>
        <v>2</v>
      </c>
      <c r="S269" s="146"/>
      <c r="T269" s="259">
        <v>444035057</v>
      </c>
      <c r="U269" s="129" t="s">
        <v>96</v>
      </c>
      <c r="V269" s="259">
        <v>0</v>
      </c>
      <c r="W269" s="259">
        <v>0</v>
      </c>
      <c r="X269" s="259">
        <v>0</v>
      </c>
      <c r="Y269" s="259">
        <v>2</v>
      </c>
      <c r="Z269" s="259">
        <v>0</v>
      </c>
      <c r="AA269" s="259">
        <v>0</v>
      </c>
      <c r="AB269" s="259">
        <v>0</v>
      </c>
      <c r="AC269" s="259">
        <v>0</v>
      </c>
      <c r="AD269" s="259">
        <v>0</v>
      </c>
      <c r="AE269" s="259">
        <v>0</v>
      </c>
      <c r="AF269" s="259">
        <v>0</v>
      </c>
      <c r="AG269" s="259">
        <v>0</v>
      </c>
      <c r="AH269" s="259">
        <v>0</v>
      </c>
      <c r="AI269" s="259">
        <v>0</v>
      </c>
      <c r="AJ269" s="259">
        <v>0</v>
      </c>
      <c r="AK269" s="128"/>
      <c r="AL269" s="259">
        <v>444</v>
      </c>
      <c r="AM269" s="259">
        <v>35</v>
      </c>
      <c r="AN269" s="259">
        <v>57</v>
      </c>
      <c r="AO269" s="259">
        <v>1</v>
      </c>
    </row>
    <row r="270" spans="1:41">
      <c r="A270" s="131">
        <f t="shared" si="34"/>
        <v>444035243</v>
      </c>
      <c r="B270" s="132" t="str">
        <f t="shared" si="34"/>
        <v>NEIGHBORHOOD HOUSE</v>
      </c>
      <c r="C270" s="143">
        <f t="shared" si="32"/>
        <v>0</v>
      </c>
      <c r="D270" s="143">
        <f t="shared" si="32"/>
        <v>0</v>
      </c>
      <c r="E270" s="143">
        <f t="shared" si="32"/>
        <v>0</v>
      </c>
      <c r="F270" s="143">
        <f t="shared" si="32"/>
        <v>1</v>
      </c>
      <c r="G270" s="143">
        <f t="shared" si="32"/>
        <v>0</v>
      </c>
      <c r="H270" s="143">
        <f t="shared" si="32"/>
        <v>0</v>
      </c>
      <c r="I270" s="143">
        <f t="shared" si="35"/>
        <v>3.7499999999999999E-2</v>
      </c>
      <c r="J270" s="143"/>
      <c r="K270" s="143">
        <f t="shared" si="33"/>
        <v>0</v>
      </c>
      <c r="L270" s="143">
        <f t="shared" si="33"/>
        <v>0</v>
      </c>
      <c r="M270" s="143">
        <f t="shared" si="33"/>
        <v>0</v>
      </c>
      <c r="N270" s="143">
        <f t="shared" si="33"/>
        <v>0</v>
      </c>
      <c r="O270" s="143">
        <f t="shared" si="33"/>
        <v>0</v>
      </c>
      <c r="P270" s="143">
        <f t="shared" si="36"/>
        <v>0</v>
      </c>
      <c r="Q270" s="143">
        <f t="shared" si="37"/>
        <v>1</v>
      </c>
      <c r="R270" s="143">
        <f t="shared" si="38"/>
        <v>1</v>
      </c>
      <c r="S270" s="146"/>
      <c r="T270" s="259">
        <v>444035243</v>
      </c>
      <c r="U270" s="129" t="s">
        <v>96</v>
      </c>
      <c r="V270" s="259">
        <v>0</v>
      </c>
      <c r="W270" s="259">
        <v>0</v>
      </c>
      <c r="X270" s="259">
        <v>0</v>
      </c>
      <c r="Y270" s="259">
        <v>1</v>
      </c>
      <c r="Z270" s="259">
        <v>0</v>
      </c>
      <c r="AA270" s="259">
        <v>0</v>
      </c>
      <c r="AB270" s="259">
        <v>0</v>
      </c>
      <c r="AC270" s="259">
        <v>0</v>
      </c>
      <c r="AD270" s="259">
        <v>0</v>
      </c>
      <c r="AE270" s="259">
        <v>0</v>
      </c>
      <c r="AF270" s="259">
        <v>0</v>
      </c>
      <c r="AG270" s="259">
        <v>0</v>
      </c>
      <c r="AH270" s="259">
        <v>0</v>
      </c>
      <c r="AI270" s="259">
        <v>0</v>
      </c>
      <c r="AJ270" s="259">
        <v>0</v>
      </c>
      <c r="AK270" s="128"/>
      <c r="AL270" s="259">
        <v>444</v>
      </c>
      <c r="AM270" s="259">
        <v>35</v>
      </c>
      <c r="AN270" s="259">
        <v>243</v>
      </c>
      <c r="AO270" s="259">
        <v>1</v>
      </c>
    </row>
    <row r="271" spans="1:41">
      <c r="A271" s="131">
        <f t="shared" si="34"/>
        <v>444035244</v>
      </c>
      <c r="B271" s="132" t="str">
        <f t="shared" si="34"/>
        <v>NEIGHBORHOOD HOUSE</v>
      </c>
      <c r="C271" s="143">
        <f t="shared" si="32"/>
        <v>0</v>
      </c>
      <c r="D271" s="143">
        <f t="shared" si="32"/>
        <v>0</v>
      </c>
      <c r="E271" s="143">
        <f t="shared" si="32"/>
        <v>1</v>
      </c>
      <c r="F271" s="143">
        <f t="shared" si="32"/>
        <v>3</v>
      </c>
      <c r="G271" s="143">
        <f t="shared" si="32"/>
        <v>2</v>
      </c>
      <c r="H271" s="143">
        <f t="shared" si="32"/>
        <v>0</v>
      </c>
      <c r="I271" s="143">
        <f t="shared" si="35"/>
        <v>0.26250000000000001</v>
      </c>
      <c r="J271" s="143"/>
      <c r="K271" s="143">
        <f t="shared" si="33"/>
        <v>0</v>
      </c>
      <c r="L271" s="143">
        <f t="shared" si="33"/>
        <v>0</v>
      </c>
      <c r="M271" s="143">
        <f t="shared" si="33"/>
        <v>1</v>
      </c>
      <c r="N271" s="143">
        <f t="shared" si="33"/>
        <v>0</v>
      </c>
      <c r="O271" s="143">
        <f t="shared" si="33"/>
        <v>2</v>
      </c>
      <c r="P271" s="143">
        <f t="shared" si="36"/>
        <v>1</v>
      </c>
      <c r="Q271" s="143">
        <f t="shared" si="37"/>
        <v>9</v>
      </c>
      <c r="R271" s="143">
        <f t="shared" si="38"/>
        <v>7</v>
      </c>
      <c r="S271" s="146"/>
      <c r="T271" s="259">
        <v>444035244</v>
      </c>
      <c r="U271" s="129" t="s">
        <v>96</v>
      </c>
      <c r="V271" s="259">
        <v>0</v>
      </c>
      <c r="W271" s="259">
        <v>0</v>
      </c>
      <c r="X271" s="259">
        <v>1</v>
      </c>
      <c r="Y271" s="259">
        <v>3</v>
      </c>
      <c r="Z271" s="259">
        <v>2</v>
      </c>
      <c r="AA271" s="259">
        <v>0</v>
      </c>
      <c r="AB271" s="259">
        <v>0</v>
      </c>
      <c r="AC271" s="259">
        <v>0</v>
      </c>
      <c r="AD271" s="259">
        <v>1</v>
      </c>
      <c r="AE271" s="259">
        <v>0</v>
      </c>
      <c r="AF271" s="259">
        <v>2</v>
      </c>
      <c r="AG271" s="259">
        <v>0</v>
      </c>
      <c r="AH271" s="259">
        <v>0</v>
      </c>
      <c r="AI271" s="259">
        <v>1</v>
      </c>
      <c r="AJ271" s="259">
        <v>0</v>
      </c>
      <c r="AK271" s="128"/>
      <c r="AL271" s="259">
        <v>444</v>
      </c>
      <c r="AM271" s="259">
        <v>35</v>
      </c>
      <c r="AN271" s="259">
        <v>244</v>
      </c>
      <c r="AO271" s="259">
        <v>9</v>
      </c>
    </row>
    <row r="272" spans="1:41">
      <c r="A272" s="131">
        <f t="shared" si="34"/>
        <v>444035285</v>
      </c>
      <c r="B272" s="132" t="str">
        <f t="shared" si="34"/>
        <v>NEIGHBORHOOD HOUSE</v>
      </c>
      <c r="C272" s="143">
        <f t="shared" si="32"/>
        <v>0</v>
      </c>
      <c r="D272" s="143">
        <f t="shared" si="32"/>
        <v>0</v>
      </c>
      <c r="E272" s="143">
        <f t="shared" si="32"/>
        <v>0</v>
      </c>
      <c r="F272" s="143">
        <f t="shared" si="32"/>
        <v>1</v>
      </c>
      <c r="G272" s="143">
        <f t="shared" si="32"/>
        <v>0</v>
      </c>
      <c r="H272" s="143">
        <f t="shared" si="32"/>
        <v>0</v>
      </c>
      <c r="I272" s="143">
        <f t="shared" si="35"/>
        <v>3.7499999999999999E-2</v>
      </c>
      <c r="J272" s="143"/>
      <c r="K272" s="143">
        <f t="shared" si="33"/>
        <v>0</v>
      </c>
      <c r="L272" s="143">
        <f t="shared" si="33"/>
        <v>0</v>
      </c>
      <c r="M272" s="143">
        <f t="shared" si="33"/>
        <v>0</v>
      </c>
      <c r="N272" s="143">
        <f t="shared" si="33"/>
        <v>0</v>
      </c>
      <c r="O272" s="143">
        <f t="shared" si="33"/>
        <v>0</v>
      </c>
      <c r="P272" s="143">
        <f t="shared" si="36"/>
        <v>0</v>
      </c>
      <c r="Q272" s="143">
        <f t="shared" si="37"/>
        <v>1</v>
      </c>
      <c r="R272" s="143">
        <f t="shared" si="38"/>
        <v>1</v>
      </c>
      <c r="S272" s="146"/>
      <c r="T272" s="259">
        <v>444035285</v>
      </c>
      <c r="U272" s="129" t="s">
        <v>96</v>
      </c>
      <c r="V272" s="259">
        <v>0</v>
      </c>
      <c r="W272" s="259">
        <v>0</v>
      </c>
      <c r="X272" s="259">
        <v>0</v>
      </c>
      <c r="Y272" s="259">
        <v>1</v>
      </c>
      <c r="Z272" s="259">
        <v>0</v>
      </c>
      <c r="AA272" s="259">
        <v>0</v>
      </c>
      <c r="AB272" s="259">
        <v>0</v>
      </c>
      <c r="AC272" s="259">
        <v>0</v>
      </c>
      <c r="AD272" s="259">
        <v>0</v>
      </c>
      <c r="AE272" s="259">
        <v>0</v>
      </c>
      <c r="AF272" s="259">
        <v>0</v>
      </c>
      <c r="AG272" s="259">
        <v>0</v>
      </c>
      <c r="AH272" s="259">
        <v>0</v>
      </c>
      <c r="AI272" s="259">
        <v>0</v>
      </c>
      <c r="AJ272" s="259">
        <v>0</v>
      </c>
      <c r="AK272" s="128"/>
      <c r="AL272" s="259">
        <v>444</v>
      </c>
      <c r="AM272" s="259">
        <v>35</v>
      </c>
      <c r="AN272" s="259">
        <v>285</v>
      </c>
      <c r="AO272" s="259">
        <v>1</v>
      </c>
    </row>
    <row r="273" spans="1:41">
      <c r="A273" s="131">
        <f t="shared" si="34"/>
        <v>444035336</v>
      </c>
      <c r="B273" s="132" t="str">
        <f t="shared" si="34"/>
        <v>NEIGHBORHOOD HOUSE</v>
      </c>
      <c r="C273" s="143">
        <f t="shared" si="32"/>
        <v>0</v>
      </c>
      <c r="D273" s="143">
        <f t="shared" si="32"/>
        <v>0</v>
      </c>
      <c r="E273" s="143">
        <f t="shared" si="32"/>
        <v>0</v>
      </c>
      <c r="F273" s="143">
        <f t="shared" si="32"/>
        <v>0</v>
      </c>
      <c r="G273" s="143">
        <f t="shared" si="32"/>
        <v>0</v>
      </c>
      <c r="H273" s="143">
        <f t="shared" si="32"/>
        <v>0</v>
      </c>
      <c r="I273" s="143">
        <f t="shared" si="35"/>
        <v>7.4999999999999997E-2</v>
      </c>
      <c r="J273" s="143"/>
      <c r="K273" s="143">
        <f t="shared" si="33"/>
        <v>0</v>
      </c>
      <c r="L273" s="143">
        <f t="shared" si="33"/>
        <v>0</v>
      </c>
      <c r="M273" s="143">
        <f t="shared" si="33"/>
        <v>2</v>
      </c>
      <c r="N273" s="143">
        <f t="shared" si="33"/>
        <v>0</v>
      </c>
      <c r="O273" s="143">
        <f t="shared" si="33"/>
        <v>0</v>
      </c>
      <c r="P273" s="143">
        <f t="shared" si="36"/>
        <v>0</v>
      </c>
      <c r="Q273" s="143">
        <f t="shared" si="37"/>
        <v>1</v>
      </c>
      <c r="R273" s="143">
        <f t="shared" si="38"/>
        <v>2</v>
      </c>
      <c r="S273" s="146"/>
      <c r="T273" s="259">
        <v>444035336</v>
      </c>
      <c r="U273" s="129" t="s">
        <v>96</v>
      </c>
      <c r="V273" s="259">
        <v>0</v>
      </c>
      <c r="W273" s="259">
        <v>0</v>
      </c>
      <c r="X273" s="259">
        <v>0</v>
      </c>
      <c r="Y273" s="259">
        <v>0</v>
      </c>
      <c r="Z273" s="259">
        <v>0</v>
      </c>
      <c r="AA273" s="259">
        <v>0</v>
      </c>
      <c r="AB273" s="259">
        <v>0</v>
      </c>
      <c r="AC273" s="259">
        <v>0</v>
      </c>
      <c r="AD273" s="259">
        <v>2</v>
      </c>
      <c r="AE273" s="259">
        <v>0</v>
      </c>
      <c r="AF273" s="259">
        <v>0</v>
      </c>
      <c r="AG273" s="259">
        <v>0</v>
      </c>
      <c r="AH273" s="259">
        <v>0</v>
      </c>
      <c r="AI273" s="259">
        <v>0</v>
      </c>
      <c r="AJ273" s="259">
        <v>0</v>
      </c>
      <c r="AK273" s="128"/>
      <c r="AL273" s="259">
        <v>444</v>
      </c>
      <c r="AM273" s="259">
        <v>35</v>
      </c>
      <c r="AN273" s="259">
        <v>336</v>
      </c>
      <c r="AO273" s="259">
        <v>1</v>
      </c>
    </row>
    <row r="274" spans="1:41">
      <c r="A274" s="131">
        <f t="shared" si="34"/>
        <v>444035346</v>
      </c>
      <c r="B274" s="132" t="str">
        <f t="shared" si="34"/>
        <v>NEIGHBORHOOD HOUSE</v>
      </c>
      <c r="C274" s="143">
        <f t="shared" si="32"/>
        <v>1</v>
      </c>
      <c r="D274" s="143">
        <f t="shared" si="32"/>
        <v>0</v>
      </c>
      <c r="E274" s="143">
        <f t="shared" si="32"/>
        <v>0</v>
      </c>
      <c r="F274" s="143">
        <f t="shared" si="32"/>
        <v>0</v>
      </c>
      <c r="G274" s="143">
        <f t="shared" si="32"/>
        <v>0</v>
      </c>
      <c r="H274" s="143">
        <f t="shared" si="32"/>
        <v>0</v>
      </c>
      <c r="I274" s="143">
        <f t="shared" si="35"/>
        <v>0</v>
      </c>
      <c r="J274" s="143"/>
      <c r="K274" s="143">
        <f t="shared" si="33"/>
        <v>0</v>
      </c>
      <c r="L274" s="143">
        <f t="shared" si="33"/>
        <v>0</v>
      </c>
      <c r="M274" s="143">
        <f t="shared" si="33"/>
        <v>0</v>
      </c>
      <c r="N274" s="143">
        <f t="shared" si="33"/>
        <v>0</v>
      </c>
      <c r="O274" s="143">
        <f t="shared" si="33"/>
        <v>0</v>
      </c>
      <c r="P274" s="143">
        <f t="shared" si="36"/>
        <v>0</v>
      </c>
      <c r="Q274" s="143">
        <f t="shared" si="37"/>
        <v>1</v>
      </c>
      <c r="R274" s="143">
        <f t="shared" si="38"/>
        <v>1</v>
      </c>
      <c r="S274" s="146"/>
      <c r="T274" s="259">
        <v>444035346</v>
      </c>
      <c r="U274" s="129" t="s">
        <v>96</v>
      </c>
      <c r="V274" s="259">
        <v>1</v>
      </c>
      <c r="W274" s="259">
        <v>0</v>
      </c>
      <c r="X274" s="259">
        <v>0</v>
      </c>
      <c r="Y274" s="259">
        <v>0</v>
      </c>
      <c r="Z274" s="259">
        <v>0</v>
      </c>
      <c r="AA274" s="259">
        <v>0</v>
      </c>
      <c r="AB274" s="259">
        <v>0</v>
      </c>
      <c r="AC274" s="259">
        <v>0</v>
      </c>
      <c r="AD274" s="259">
        <v>0</v>
      </c>
      <c r="AE274" s="259">
        <v>0</v>
      </c>
      <c r="AF274" s="259">
        <v>0</v>
      </c>
      <c r="AG274" s="259">
        <v>0</v>
      </c>
      <c r="AH274" s="259">
        <v>0</v>
      </c>
      <c r="AI274" s="259">
        <v>0</v>
      </c>
      <c r="AJ274" s="259">
        <v>0</v>
      </c>
      <c r="AK274" s="128"/>
      <c r="AL274" s="259">
        <v>444</v>
      </c>
      <c r="AM274" s="259">
        <v>35</v>
      </c>
      <c r="AN274" s="259">
        <v>346</v>
      </c>
      <c r="AO274" s="259">
        <v>1</v>
      </c>
    </row>
    <row r="275" spans="1:41">
      <c r="A275" s="131">
        <f t="shared" si="34"/>
        <v>445348017</v>
      </c>
      <c r="B275" s="132" t="str">
        <f t="shared" si="34"/>
        <v>ABBY KELLEY FOSTER</v>
      </c>
      <c r="C275" s="143">
        <f t="shared" si="32"/>
        <v>0</v>
      </c>
      <c r="D275" s="143">
        <f t="shared" si="32"/>
        <v>0</v>
      </c>
      <c r="E275" s="143">
        <f t="shared" si="32"/>
        <v>0</v>
      </c>
      <c r="F275" s="143">
        <f t="shared" si="32"/>
        <v>5</v>
      </c>
      <c r="G275" s="143">
        <f t="shared" si="32"/>
        <v>2</v>
      </c>
      <c r="H275" s="143">
        <f t="shared" si="32"/>
        <v>6</v>
      </c>
      <c r="I275" s="143">
        <f t="shared" si="35"/>
        <v>0.48749999999999999</v>
      </c>
      <c r="J275" s="143"/>
      <c r="K275" s="143">
        <f t="shared" si="33"/>
        <v>0</v>
      </c>
      <c r="L275" s="143">
        <f t="shared" si="33"/>
        <v>0</v>
      </c>
      <c r="M275" s="143">
        <f t="shared" si="33"/>
        <v>0</v>
      </c>
      <c r="N275" s="143">
        <f t="shared" si="33"/>
        <v>0</v>
      </c>
      <c r="O275" s="143">
        <f t="shared" si="33"/>
        <v>2</v>
      </c>
      <c r="P275" s="143">
        <f t="shared" si="36"/>
        <v>3</v>
      </c>
      <c r="Q275" s="143">
        <f t="shared" si="37"/>
        <v>9</v>
      </c>
      <c r="R275" s="143">
        <f t="shared" si="38"/>
        <v>13</v>
      </c>
      <c r="S275" s="146"/>
      <c r="T275" s="259">
        <v>445348017</v>
      </c>
      <c r="U275" s="129" t="s">
        <v>714</v>
      </c>
      <c r="V275" s="259">
        <v>0</v>
      </c>
      <c r="W275" s="259">
        <v>0</v>
      </c>
      <c r="X275" s="259">
        <v>0</v>
      </c>
      <c r="Y275" s="259">
        <v>5</v>
      </c>
      <c r="Z275" s="259">
        <v>2</v>
      </c>
      <c r="AA275" s="259">
        <v>6</v>
      </c>
      <c r="AB275" s="259">
        <v>0</v>
      </c>
      <c r="AC275" s="259">
        <v>0</v>
      </c>
      <c r="AD275" s="259">
        <v>0</v>
      </c>
      <c r="AE275" s="259">
        <v>0</v>
      </c>
      <c r="AF275" s="259">
        <v>2</v>
      </c>
      <c r="AG275" s="259">
        <v>0</v>
      </c>
      <c r="AH275" s="259">
        <v>0</v>
      </c>
      <c r="AI275" s="259">
        <v>0</v>
      </c>
      <c r="AJ275" s="259">
        <v>3</v>
      </c>
      <c r="AK275" s="128"/>
      <c r="AL275" s="259">
        <v>445</v>
      </c>
      <c r="AM275" s="259">
        <v>348</v>
      </c>
      <c r="AN275" s="259">
        <v>17</v>
      </c>
      <c r="AO275" s="259">
        <v>9</v>
      </c>
    </row>
    <row r="276" spans="1:41">
      <c r="A276" s="131">
        <f t="shared" si="34"/>
        <v>445348064</v>
      </c>
      <c r="B276" s="132" t="str">
        <f t="shared" si="34"/>
        <v>ABBY KELLEY FOSTER</v>
      </c>
      <c r="C276" s="143">
        <f t="shared" si="32"/>
        <v>0</v>
      </c>
      <c r="D276" s="143">
        <f t="shared" si="32"/>
        <v>0</v>
      </c>
      <c r="E276" s="143">
        <f t="shared" si="32"/>
        <v>0</v>
      </c>
      <c r="F276" s="143">
        <f t="shared" si="32"/>
        <v>0</v>
      </c>
      <c r="G276" s="143">
        <f t="shared" si="32"/>
        <v>2</v>
      </c>
      <c r="H276" s="143">
        <f t="shared" si="32"/>
        <v>1</v>
      </c>
      <c r="I276" s="143">
        <f t="shared" si="35"/>
        <v>0.1125</v>
      </c>
      <c r="J276" s="143"/>
      <c r="K276" s="143">
        <f t="shared" si="33"/>
        <v>0</v>
      </c>
      <c r="L276" s="143">
        <f t="shared" si="33"/>
        <v>0</v>
      </c>
      <c r="M276" s="143">
        <f t="shared" si="33"/>
        <v>0</v>
      </c>
      <c r="N276" s="143">
        <f t="shared" si="33"/>
        <v>0</v>
      </c>
      <c r="O276" s="143">
        <f t="shared" si="33"/>
        <v>0</v>
      </c>
      <c r="P276" s="143">
        <f t="shared" si="36"/>
        <v>0</v>
      </c>
      <c r="Q276" s="143">
        <f t="shared" si="37"/>
        <v>1</v>
      </c>
      <c r="R276" s="143">
        <f t="shared" si="38"/>
        <v>3</v>
      </c>
      <c r="S276" s="146"/>
      <c r="T276" s="259">
        <v>445348064</v>
      </c>
      <c r="U276" s="129" t="s">
        <v>714</v>
      </c>
      <c r="V276" s="259">
        <v>0</v>
      </c>
      <c r="W276" s="259">
        <v>0</v>
      </c>
      <c r="X276" s="259">
        <v>0</v>
      </c>
      <c r="Y276" s="259">
        <v>0</v>
      </c>
      <c r="Z276" s="259">
        <v>2</v>
      </c>
      <c r="AA276" s="259">
        <v>1</v>
      </c>
      <c r="AB276" s="259">
        <v>0</v>
      </c>
      <c r="AC276" s="259">
        <v>0</v>
      </c>
      <c r="AD276" s="259">
        <v>0</v>
      </c>
      <c r="AE276" s="259">
        <v>0</v>
      </c>
      <c r="AF276" s="259">
        <v>0</v>
      </c>
      <c r="AG276" s="259">
        <v>0</v>
      </c>
      <c r="AH276" s="259">
        <v>0</v>
      </c>
      <c r="AI276" s="259">
        <v>0</v>
      </c>
      <c r="AJ276" s="259">
        <v>0</v>
      </c>
      <c r="AK276" s="128"/>
      <c r="AL276" s="259">
        <v>445</v>
      </c>
      <c r="AM276" s="259">
        <v>348</v>
      </c>
      <c r="AN276" s="259">
        <v>64</v>
      </c>
      <c r="AO276" s="259">
        <v>1</v>
      </c>
    </row>
    <row r="277" spans="1:41">
      <c r="A277" s="131">
        <f t="shared" si="34"/>
        <v>445348151</v>
      </c>
      <c r="B277" s="132" t="str">
        <f t="shared" si="34"/>
        <v>ABBY KELLEY FOSTER</v>
      </c>
      <c r="C277" s="143">
        <f t="shared" si="32"/>
        <v>0</v>
      </c>
      <c r="D277" s="143">
        <f t="shared" si="32"/>
        <v>0</v>
      </c>
      <c r="E277" s="143">
        <f t="shared" si="32"/>
        <v>1</v>
      </c>
      <c r="F277" s="143">
        <f t="shared" si="32"/>
        <v>2</v>
      </c>
      <c r="G277" s="143">
        <f t="shared" si="32"/>
        <v>3</v>
      </c>
      <c r="H277" s="143">
        <f t="shared" si="32"/>
        <v>4</v>
      </c>
      <c r="I277" s="143">
        <f t="shared" si="35"/>
        <v>0.375</v>
      </c>
      <c r="J277" s="143"/>
      <c r="K277" s="143">
        <f t="shared" si="33"/>
        <v>0</v>
      </c>
      <c r="L277" s="143">
        <f t="shared" si="33"/>
        <v>0</v>
      </c>
      <c r="M277" s="143">
        <f t="shared" si="33"/>
        <v>0</v>
      </c>
      <c r="N277" s="143">
        <f t="shared" si="33"/>
        <v>0</v>
      </c>
      <c r="O277" s="143">
        <f t="shared" si="33"/>
        <v>0</v>
      </c>
      <c r="P277" s="143">
        <f t="shared" si="36"/>
        <v>2</v>
      </c>
      <c r="Q277" s="143">
        <f t="shared" si="37"/>
        <v>5</v>
      </c>
      <c r="R277" s="143">
        <f t="shared" si="38"/>
        <v>10</v>
      </c>
      <c r="S277" s="146"/>
      <c r="T277" s="259">
        <v>445348151</v>
      </c>
      <c r="U277" s="129" t="s">
        <v>714</v>
      </c>
      <c r="V277" s="259">
        <v>0</v>
      </c>
      <c r="W277" s="259">
        <v>0</v>
      </c>
      <c r="X277" s="259">
        <v>1</v>
      </c>
      <c r="Y277" s="259">
        <v>2</v>
      </c>
      <c r="Z277" s="259">
        <v>3</v>
      </c>
      <c r="AA277" s="259">
        <v>4</v>
      </c>
      <c r="AB277" s="259">
        <v>0</v>
      </c>
      <c r="AC277" s="259">
        <v>0</v>
      </c>
      <c r="AD277" s="259">
        <v>0</v>
      </c>
      <c r="AE277" s="259">
        <v>0</v>
      </c>
      <c r="AF277" s="259">
        <v>0</v>
      </c>
      <c r="AG277" s="259">
        <v>0</v>
      </c>
      <c r="AH277" s="259">
        <v>0</v>
      </c>
      <c r="AI277" s="259">
        <v>0</v>
      </c>
      <c r="AJ277" s="259">
        <v>2</v>
      </c>
      <c r="AK277" s="128"/>
      <c r="AL277" s="259">
        <v>445</v>
      </c>
      <c r="AM277" s="259">
        <v>348</v>
      </c>
      <c r="AN277" s="259">
        <v>151</v>
      </c>
      <c r="AO277" s="259">
        <v>5</v>
      </c>
    </row>
    <row r="278" spans="1:41">
      <c r="A278" s="131">
        <f t="shared" si="34"/>
        <v>445348153</v>
      </c>
      <c r="B278" s="132" t="str">
        <f t="shared" si="34"/>
        <v>ABBY KELLEY FOSTER</v>
      </c>
      <c r="C278" s="143">
        <f t="shared" si="32"/>
        <v>0</v>
      </c>
      <c r="D278" s="143">
        <f t="shared" si="32"/>
        <v>0</v>
      </c>
      <c r="E278" s="143">
        <f t="shared" si="32"/>
        <v>0</v>
      </c>
      <c r="F278" s="143">
        <f t="shared" si="32"/>
        <v>1</v>
      </c>
      <c r="G278" s="143">
        <f t="shared" si="32"/>
        <v>0</v>
      </c>
      <c r="H278" s="143">
        <f t="shared" si="32"/>
        <v>1</v>
      </c>
      <c r="I278" s="143">
        <f t="shared" si="35"/>
        <v>7.4999999999999997E-2</v>
      </c>
      <c r="J278" s="143"/>
      <c r="K278" s="143">
        <f t="shared" si="33"/>
        <v>0</v>
      </c>
      <c r="L278" s="143">
        <f t="shared" si="33"/>
        <v>0</v>
      </c>
      <c r="M278" s="143">
        <f t="shared" si="33"/>
        <v>0</v>
      </c>
      <c r="N278" s="143">
        <f t="shared" si="33"/>
        <v>0</v>
      </c>
      <c r="O278" s="143">
        <f t="shared" si="33"/>
        <v>0</v>
      </c>
      <c r="P278" s="143">
        <f t="shared" si="36"/>
        <v>0</v>
      </c>
      <c r="Q278" s="143">
        <f t="shared" si="37"/>
        <v>1</v>
      </c>
      <c r="R278" s="143">
        <f t="shared" si="38"/>
        <v>2</v>
      </c>
      <c r="S278" s="146"/>
      <c r="T278" s="259">
        <v>445348153</v>
      </c>
      <c r="U278" s="129" t="s">
        <v>714</v>
      </c>
      <c r="V278" s="259">
        <v>0</v>
      </c>
      <c r="W278" s="259">
        <v>0</v>
      </c>
      <c r="X278" s="259">
        <v>0</v>
      </c>
      <c r="Y278" s="259">
        <v>1</v>
      </c>
      <c r="Z278" s="259">
        <v>0</v>
      </c>
      <c r="AA278" s="259">
        <v>1</v>
      </c>
      <c r="AB278" s="259">
        <v>0</v>
      </c>
      <c r="AC278" s="259">
        <v>0</v>
      </c>
      <c r="AD278" s="259">
        <v>0</v>
      </c>
      <c r="AE278" s="259">
        <v>0</v>
      </c>
      <c r="AF278" s="259">
        <v>0</v>
      </c>
      <c r="AG278" s="259">
        <v>0</v>
      </c>
      <c r="AH278" s="259">
        <v>0</v>
      </c>
      <c r="AI278" s="259">
        <v>0</v>
      </c>
      <c r="AJ278" s="259">
        <v>0</v>
      </c>
      <c r="AK278" s="128"/>
      <c r="AL278" s="259">
        <v>445</v>
      </c>
      <c r="AM278" s="259">
        <v>348</v>
      </c>
      <c r="AN278" s="259">
        <v>153</v>
      </c>
      <c r="AO278" s="259">
        <v>1</v>
      </c>
    </row>
    <row r="279" spans="1:41">
      <c r="A279" s="131">
        <f t="shared" si="34"/>
        <v>445348162</v>
      </c>
      <c r="B279" s="132" t="str">
        <f t="shared" si="34"/>
        <v>ABBY KELLEY FOSTER</v>
      </c>
      <c r="C279" s="143">
        <f t="shared" si="32"/>
        <v>0</v>
      </c>
      <c r="D279" s="143">
        <f t="shared" si="32"/>
        <v>0</v>
      </c>
      <c r="E279" s="143">
        <f t="shared" si="32"/>
        <v>0</v>
      </c>
      <c r="F279" s="143">
        <f t="shared" si="32"/>
        <v>1</v>
      </c>
      <c r="G279" s="143">
        <f t="shared" si="32"/>
        <v>0</v>
      </c>
      <c r="H279" s="143">
        <f t="shared" si="32"/>
        <v>1</v>
      </c>
      <c r="I279" s="143">
        <f t="shared" si="35"/>
        <v>7.4999999999999997E-2</v>
      </c>
      <c r="J279" s="143"/>
      <c r="K279" s="143">
        <f t="shared" si="33"/>
        <v>0</v>
      </c>
      <c r="L279" s="143">
        <f t="shared" si="33"/>
        <v>0</v>
      </c>
      <c r="M279" s="143">
        <f t="shared" si="33"/>
        <v>0</v>
      </c>
      <c r="N279" s="143">
        <f t="shared" si="33"/>
        <v>0</v>
      </c>
      <c r="O279" s="143">
        <f t="shared" si="33"/>
        <v>1</v>
      </c>
      <c r="P279" s="143">
        <f t="shared" si="36"/>
        <v>1</v>
      </c>
      <c r="Q279" s="143">
        <f t="shared" si="37"/>
        <v>10</v>
      </c>
      <c r="R279" s="143">
        <f t="shared" si="38"/>
        <v>2</v>
      </c>
      <c r="S279" s="146"/>
      <c r="T279" s="259">
        <v>445348162</v>
      </c>
      <c r="U279" s="129" t="s">
        <v>714</v>
      </c>
      <c r="V279" s="259">
        <v>0</v>
      </c>
      <c r="W279" s="259">
        <v>0</v>
      </c>
      <c r="X279" s="259">
        <v>0</v>
      </c>
      <c r="Y279" s="259">
        <v>1</v>
      </c>
      <c r="Z279" s="259">
        <v>0</v>
      </c>
      <c r="AA279" s="259">
        <v>1</v>
      </c>
      <c r="AB279" s="259">
        <v>0</v>
      </c>
      <c r="AC279" s="259">
        <v>0</v>
      </c>
      <c r="AD279" s="259">
        <v>0</v>
      </c>
      <c r="AE279" s="259">
        <v>0</v>
      </c>
      <c r="AF279" s="259">
        <v>1</v>
      </c>
      <c r="AG279" s="259">
        <v>0</v>
      </c>
      <c r="AH279" s="259">
        <v>0</v>
      </c>
      <c r="AI279" s="259">
        <v>0</v>
      </c>
      <c r="AJ279" s="259">
        <v>1</v>
      </c>
      <c r="AK279" s="128"/>
      <c r="AL279" s="259">
        <v>445</v>
      </c>
      <c r="AM279" s="259">
        <v>348</v>
      </c>
      <c r="AN279" s="259">
        <v>162</v>
      </c>
      <c r="AO279" s="259">
        <v>10</v>
      </c>
    </row>
    <row r="280" spans="1:41">
      <c r="A280" s="131">
        <f t="shared" si="34"/>
        <v>445348186</v>
      </c>
      <c r="B280" s="132" t="str">
        <f t="shared" si="34"/>
        <v>ABBY KELLEY FOSTER</v>
      </c>
      <c r="C280" s="143">
        <f t="shared" si="32"/>
        <v>0</v>
      </c>
      <c r="D280" s="143">
        <f t="shared" si="32"/>
        <v>0</v>
      </c>
      <c r="E280" s="143">
        <f t="shared" si="32"/>
        <v>0</v>
      </c>
      <c r="F280" s="143">
        <f t="shared" si="32"/>
        <v>0</v>
      </c>
      <c r="G280" s="143">
        <f t="shared" si="32"/>
        <v>1</v>
      </c>
      <c r="H280" s="143">
        <f t="shared" si="32"/>
        <v>1</v>
      </c>
      <c r="I280" s="143">
        <f t="shared" si="35"/>
        <v>7.4999999999999997E-2</v>
      </c>
      <c r="J280" s="143"/>
      <c r="K280" s="143">
        <f t="shared" si="33"/>
        <v>0</v>
      </c>
      <c r="L280" s="143">
        <f t="shared" si="33"/>
        <v>0</v>
      </c>
      <c r="M280" s="143">
        <f t="shared" si="33"/>
        <v>0</v>
      </c>
      <c r="N280" s="143">
        <f t="shared" si="33"/>
        <v>0</v>
      </c>
      <c r="O280" s="143">
        <f t="shared" si="33"/>
        <v>0</v>
      </c>
      <c r="P280" s="143">
        <f t="shared" si="36"/>
        <v>0</v>
      </c>
      <c r="Q280" s="143">
        <f t="shared" si="37"/>
        <v>1</v>
      </c>
      <c r="R280" s="143">
        <f t="shared" si="38"/>
        <v>2</v>
      </c>
      <c r="S280" s="146"/>
      <c r="T280" s="259">
        <v>445348186</v>
      </c>
      <c r="U280" s="129" t="s">
        <v>714</v>
      </c>
      <c r="V280" s="259">
        <v>0</v>
      </c>
      <c r="W280" s="259">
        <v>0</v>
      </c>
      <c r="X280" s="259">
        <v>0</v>
      </c>
      <c r="Y280" s="259">
        <v>0</v>
      </c>
      <c r="Z280" s="259">
        <v>1</v>
      </c>
      <c r="AA280" s="259">
        <v>1</v>
      </c>
      <c r="AB280" s="259">
        <v>0</v>
      </c>
      <c r="AC280" s="259">
        <v>0</v>
      </c>
      <c r="AD280" s="259">
        <v>0</v>
      </c>
      <c r="AE280" s="259">
        <v>0</v>
      </c>
      <c r="AF280" s="259">
        <v>0</v>
      </c>
      <c r="AG280" s="259">
        <v>0</v>
      </c>
      <c r="AH280" s="259">
        <v>0</v>
      </c>
      <c r="AI280" s="259">
        <v>0</v>
      </c>
      <c r="AJ280" s="259">
        <v>0</v>
      </c>
      <c r="AK280" s="128"/>
      <c r="AL280" s="259">
        <v>445</v>
      </c>
      <c r="AM280" s="259">
        <v>348</v>
      </c>
      <c r="AN280" s="259">
        <v>186</v>
      </c>
      <c r="AO280" s="259">
        <v>1</v>
      </c>
    </row>
    <row r="281" spans="1:41">
      <c r="A281" s="131">
        <f t="shared" si="34"/>
        <v>445348226</v>
      </c>
      <c r="B281" s="132" t="str">
        <f t="shared" si="34"/>
        <v>ABBY KELLEY FOSTER</v>
      </c>
      <c r="C281" s="143">
        <f t="shared" si="32"/>
        <v>0</v>
      </c>
      <c r="D281" s="143">
        <f t="shared" si="32"/>
        <v>0</v>
      </c>
      <c r="E281" s="143">
        <f t="shared" si="32"/>
        <v>3</v>
      </c>
      <c r="F281" s="143">
        <f t="shared" si="32"/>
        <v>9</v>
      </c>
      <c r="G281" s="143">
        <f t="shared" si="32"/>
        <v>8</v>
      </c>
      <c r="H281" s="143">
        <f t="shared" si="32"/>
        <v>8</v>
      </c>
      <c r="I281" s="143">
        <f t="shared" si="35"/>
        <v>1.05</v>
      </c>
      <c r="J281" s="143"/>
      <c r="K281" s="143">
        <f t="shared" si="33"/>
        <v>0</v>
      </c>
      <c r="L281" s="143">
        <f t="shared" si="33"/>
        <v>0</v>
      </c>
      <c r="M281" s="143">
        <f t="shared" si="33"/>
        <v>0</v>
      </c>
      <c r="N281" s="143">
        <f t="shared" si="33"/>
        <v>0</v>
      </c>
      <c r="O281" s="143">
        <f t="shared" si="33"/>
        <v>9</v>
      </c>
      <c r="P281" s="143">
        <f t="shared" si="36"/>
        <v>1</v>
      </c>
      <c r="Q281" s="143">
        <f t="shared" si="37"/>
        <v>8</v>
      </c>
      <c r="R281" s="143">
        <f t="shared" si="38"/>
        <v>28</v>
      </c>
      <c r="S281" s="146"/>
      <c r="T281" s="259">
        <v>445348226</v>
      </c>
      <c r="U281" s="129" t="s">
        <v>714</v>
      </c>
      <c r="V281" s="259">
        <v>0</v>
      </c>
      <c r="W281" s="259">
        <v>0</v>
      </c>
      <c r="X281" s="259">
        <v>3</v>
      </c>
      <c r="Y281" s="259">
        <v>9</v>
      </c>
      <c r="Z281" s="259">
        <v>8</v>
      </c>
      <c r="AA281" s="259">
        <v>8</v>
      </c>
      <c r="AB281" s="259">
        <v>0</v>
      </c>
      <c r="AC281" s="259">
        <v>0</v>
      </c>
      <c r="AD281" s="259">
        <v>0</v>
      </c>
      <c r="AE281" s="259">
        <v>0</v>
      </c>
      <c r="AF281" s="259">
        <v>9</v>
      </c>
      <c r="AG281" s="259">
        <v>0</v>
      </c>
      <c r="AH281" s="259">
        <v>0</v>
      </c>
      <c r="AI281" s="259">
        <v>0</v>
      </c>
      <c r="AJ281" s="259">
        <v>1</v>
      </c>
      <c r="AK281" s="128"/>
      <c r="AL281" s="259">
        <v>445</v>
      </c>
      <c r="AM281" s="259">
        <v>348</v>
      </c>
      <c r="AN281" s="259">
        <v>226</v>
      </c>
      <c r="AO281" s="259">
        <v>8</v>
      </c>
    </row>
    <row r="282" spans="1:41">
      <c r="A282" s="131">
        <f t="shared" si="34"/>
        <v>445348227</v>
      </c>
      <c r="B282" s="132" t="str">
        <f t="shared" si="34"/>
        <v>ABBY KELLEY FOSTER</v>
      </c>
      <c r="C282" s="143">
        <f t="shared" si="32"/>
        <v>0</v>
      </c>
      <c r="D282" s="143">
        <f t="shared" si="32"/>
        <v>0</v>
      </c>
      <c r="E282" s="143">
        <f t="shared" si="32"/>
        <v>0</v>
      </c>
      <c r="F282" s="143">
        <f t="shared" ref="F282:H345" si="39">ROUND(Y282,0)</f>
        <v>0</v>
      </c>
      <c r="G282" s="143">
        <f t="shared" si="39"/>
        <v>1</v>
      </c>
      <c r="H282" s="143">
        <f t="shared" si="39"/>
        <v>0</v>
      </c>
      <c r="I282" s="143">
        <f t="shared" si="35"/>
        <v>3.7499999999999999E-2</v>
      </c>
      <c r="J282" s="143"/>
      <c r="K282" s="143">
        <f t="shared" si="33"/>
        <v>0</v>
      </c>
      <c r="L282" s="143">
        <f t="shared" si="33"/>
        <v>0</v>
      </c>
      <c r="M282" s="143">
        <f t="shared" si="33"/>
        <v>0</v>
      </c>
      <c r="N282" s="143">
        <f t="shared" si="33"/>
        <v>0</v>
      </c>
      <c r="O282" s="143">
        <f t="shared" si="33"/>
        <v>0</v>
      </c>
      <c r="P282" s="143">
        <f t="shared" si="36"/>
        <v>0</v>
      </c>
      <c r="Q282" s="143">
        <f t="shared" si="37"/>
        <v>1</v>
      </c>
      <c r="R282" s="143">
        <f t="shared" si="38"/>
        <v>1</v>
      </c>
      <c r="S282" s="146"/>
      <c r="T282" s="259">
        <v>445348227</v>
      </c>
      <c r="U282" s="129" t="s">
        <v>714</v>
      </c>
      <c r="V282" s="259">
        <v>0</v>
      </c>
      <c r="W282" s="259">
        <v>0</v>
      </c>
      <c r="X282" s="259">
        <v>0</v>
      </c>
      <c r="Y282" s="259">
        <v>0</v>
      </c>
      <c r="Z282" s="259">
        <v>1</v>
      </c>
      <c r="AA282" s="259">
        <v>0</v>
      </c>
      <c r="AB282" s="259">
        <v>0</v>
      </c>
      <c r="AC282" s="259">
        <v>0</v>
      </c>
      <c r="AD282" s="259">
        <v>0</v>
      </c>
      <c r="AE282" s="259">
        <v>0</v>
      </c>
      <c r="AF282" s="259">
        <v>0</v>
      </c>
      <c r="AG282" s="259">
        <v>0</v>
      </c>
      <c r="AH282" s="259">
        <v>0</v>
      </c>
      <c r="AI282" s="259">
        <v>0</v>
      </c>
      <c r="AJ282" s="259">
        <v>0</v>
      </c>
      <c r="AK282" s="128"/>
      <c r="AL282" s="259">
        <v>445</v>
      </c>
      <c r="AM282" s="259">
        <v>348</v>
      </c>
      <c r="AN282" s="259">
        <v>227</v>
      </c>
      <c r="AO282" s="259">
        <v>1</v>
      </c>
    </row>
    <row r="283" spans="1:41">
      <c r="A283" s="131">
        <f t="shared" si="34"/>
        <v>445348271</v>
      </c>
      <c r="B283" s="132" t="str">
        <f t="shared" si="34"/>
        <v>ABBY KELLEY FOSTER</v>
      </c>
      <c r="C283" s="143">
        <f t="shared" ref="C283:H346" si="40">ROUND(V283,0)</f>
        <v>0</v>
      </c>
      <c r="D283" s="143">
        <f t="shared" si="40"/>
        <v>0</v>
      </c>
      <c r="E283" s="143">
        <f t="shared" si="40"/>
        <v>2</v>
      </c>
      <c r="F283" s="143">
        <f t="shared" si="39"/>
        <v>2</v>
      </c>
      <c r="G283" s="143">
        <f t="shared" si="39"/>
        <v>2</v>
      </c>
      <c r="H283" s="143">
        <f t="shared" si="39"/>
        <v>2</v>
      </c>
      <c r="I283" s="143">
        <f t="shared" si="35"/>
        <v>0.3</v>
      </c>
      <c r="J283" s="143"/>
      <c r="K283" s="143">
        <f t="shared" si="33"/>
        <v>0</v>
      </c>
      <c r="L283" s="143">
        <f t="shared" si="33"/>
        <v>0</v>
      </c>
      <c r="M283" s="143">
        <f t="shared" si="33"/>
        <v>0</v>
      </c>
      <c r="N283" s="143">
        <f t="shared" si="33"/>
        <v>0</v>
      </c>
      <c r="O283" s="143">
        <f t="shared" si="33"/>
        <v>0</v>
      </c>
      <c r="P283" s="143">
        <f t="shared" si="36"/>
        <v>1</v>
      </c>
      <c r="Q283" s="143">
        <f t="shared" si="37"/>
        <v>3</v>
      </c>
      <c r="R283" s="143">
        <f t="shared" si="38"/>
        <v>8</v>
      </c>
      <c r="S283" s="146"/>
      <c r="T283" s="259">
        <v>445348271</v>
      </c>
      <c r="U283" s="129" t="s">
        <v>714</v>
      </c>
      <c r="V283" s="259">
        <v>0</v>
      </c>
      <c r="W283" s="259">
        <v>0</v>
      </c>
      <c r="X283" s="259">
        <v>2</v>
      </c>
      <c r="Y283" s="259">
        <v>2</v>
      </c>
      <c r="Z283" s="259">
        <v>2</v>
      </c>
      <c r="AA283" s="259">
        <v>2</v>
      </c>
      <c r="AB283" s="259">
        <v>0</v>
      </c>
      <c r="AC283" s="259">
        <v>0</v>
      </c>
      <c r="AD283" s="259">
        <v>0</v>
      </c>
      <c r="AE283" s="259">
        <v>0</v>
      </c>
      <c r="AF283" s="259">
        <v>0</v>
      </c>
      <c r="AG283" s="259">
        <v>0</v>
      </c>
      <c r="AH283" s="259">
        <v>0</v>
      </c>
      <c r="AI283" s="259">
        <v>0</v>
      </c>
      <c r="AJ283" s="259">
        <v>1</v>
      </c>
      <c r="AK283" s="128"/>
      <c r="AL283" s="259">
        <v>445</v>
      </c>
      <c r="AM283" s="259">
        <v>348</v>
      </c>
      <c r="AN283" s="259">
        <v>271</v>
      </c>
      <c r="AO283" s="259">
        <v>3</v>
      </c>
    </row>
    <row r="284" spans="1:41">
      <c r="A284" s="131">
        <f t="shared" si="34"/>
        <v>445348316</v>
      </c>
      <c r="B284" s="132" t="str">
        <f t="shared" si="34"/>
        <v>ABBY KELLEY FOSTER</v>
      </c>
      <c r="C284" s="143">
        <f t="shared" si="40"/>
        <v>0</v>
      </c>
      <c r="D284" s="143">
        <f t="shared" si="40"/>
        <v>0</v>
      </c>
      <c r="E284" s="143">
        <f t="shared" si="40"/>
        <v>0</v>
      </c>
      <c r="F284" s="143">
        <f t="shared" si="39"/>
        <v>0</v>
      </c>
      <c r="G284" s="143">
        <f t="shared" si="39"/>
        <v>1</v>
      </c>
      <c r="H284" s="143">
        <f t="shared" si="39"/>
        <v>7</v>
      </c>
      <c r="I284" s="143">
        <f t="shared" si="35"/>
        <v>0.3</v>
      </c>
      <c r="J284" s="143"/>
      <c r="K284" s="143">
        <f t="shared" si="33"/>
        <v>0</v>
      </c>
      <c r="L284" s="143">
        <f t="shared" si="33"/>
        <v>0</v>
      </c>
      <c r="M284" s="143">
        <f t="shared" si="33"/>
        <v>0</v>
      </c>
      <c r="N284" s="143">
        <f t="shared" si="33"/>
        <v>0</v>
      </c>
      <c r="O284" s="143">
        <f t="shared" si="33"/>
        <v>0</v>
      </c>
      <c r="P284" s="143">
        <f t="shared" si="36"/>
        <v>4</v>
      </c>
      <c r="Q284" s="143">
        <f t="shared" si="37"/>
        <v>10</v>
      </c>
      <c r="R284" s="143">
        <f t="shared" si="38"/>
        <v>8</v>
      </c>
      <c r="S284" s="146"/>
      <c r="T284" s="259">
        <v>445348316</v>
      </c>
      <c r="U284" s="129" t="s">
        <v>714</v>
      </c>
      <c r="V284" s="259">
        <v>0</v>
      </c>
      <c r="W284" s="259">
        <v>0</v>
      </c>
      <c r="X284" s="259">
        <v>0</v>
      </c>
      <c r="Y284" s="259">
        <v>0</v>
      </c>
      <c r="Z284" s="259">
        <v>1</v>
      </c>
      <c r="AA284" s="259">
        <v>7</v>
      </c>
      <c r="AB284" s="259">
        <v>0</v>
      </c>
      <c r="AC284" s="259">
        <v>0</v>
      </c>
      <c r="AD284" s="259">
        <v>0</v>
      </c>
      <c r="AE284" s="259">
        <v>0</v>
      </c>
      <c r="AF284" s="259">
        <v>0</v>
      </c>
      <c r="AG284" s="259">
        <v>0</v>
      </c>
      <c r="AH284" s="259">
        <v>0</v>
      </c>
      <c r="AI284" s="259">
        <v>0</v>
      </c>
      <c r="AJ284" s="259">
        <v>4</v>
      </c>
      <c r="AK284" s="128"/>
      <c r="AL284" s="259">
        <v>445</v>
      </c>
      <c r="AM284" s="259">
        <v>348</v>
      </c>
      <c r="AN284" s="259">
        <v>316</v>
      </c>
      <c r="AO284" s="259">
        <v>10</v>
      </c>
    </row>
    <row r="285" spans="1:41">
      <c r="A285" s="131">
        <f t="shared" si="34"/>
        <v>445348322</v>
      </c>
      <c r="B285" s="132" t="str">
        <f t="shared" si="34"/>
        <v>ABBY KELLEY FOSTER</v>
      </c>
      <c r="C285" s="143">
        <f t="shared" si="40"/>
        <v>0</v>
      </c>
      <c r="D285" s="143">
        <f t="shared" si="40"/>
        <v>0</v>
      </c>
      <c r="E285" s="143">
        <f t="shared" si="40"/>
        <v>1</v>
      </c>
      <c r="F285" s="143">
        <f t="shared" si="39"/>
        <v>0</v>
      </c>
      <c r="G285" s="143">
        <f t="shared" si="39"/>
        <v>1</v>
      </c>
      <c r="H285" s="143">
        <f t="shared" si="39"/>
        <v>4</v>
      </c>
      <c r="I285" s="143">
        <f t="shared" si="35"/>
        <v>0.22500000000000001</v>
      </c>
      <c r="J285" s="143"/>
      <c r="K285" s="143">
        <f t="shared" si="33"/>
        <v>0</v>
      </c>
      <c r="L285" s="143">
        <f t="shared" si="33"/>
        <v>0</v>
      </c>
      <c r="M285" s="143">
        <f t="shared" si="33"/>
        <v>0</v>
      </c>
      <c r="N285" s="143">
        <f t="shared" si="33"/>
        <v>0</v>
      </c>
      <c r="O285" s="143">
        <f t="shared" si="33"/>
        <v>1</v>
      </c>
      <c r="P285" s="143">
        <f t="shared" si="36"/>
        <v>2</v>
      </c>
      <c r="Q285" s="143">
        <f t="shared" si="37"/>
        <v>10</v>
      </c>
      <c r="R285" s="143">
        <f t="shared" si="38"/>
        <v>6</v>
      </c>
      <c r="S285" s="146"/>
      <c r="T285" s="259">
        <v>445348322</v>
      </c>
      <c r="U285" s="129" t="s">
        <v>714</v>
      </c>
      <c r="V285" s="259">
        <v>0</v>
      </c>
      <c r="W285" s="259">
        <v>0</v>
      </c>
      <c r="X285" s="259">
        <v>1</v>
      </c>
      <c r="Y285" s="259">
        <v>0</v>
      </c>
      <c r="Z285" s="259">
        <v>1</v>
      </c>
      <c r="AA285" s="259">
        <v>4</v>
      </c>
      <c r="AB285" s="259">
        <v>0</v>
      </c>
      <c r="AC285" s="259">
        <v>0</v>
      </c>
      <c r="AD285" s="259">
        <v>0</v>
      </c>
      <c r="AE285" s="259">
        <v>0</v>
      </c>
      <c r="AF285" s="259">
        <v>1</v>
      </c>
      <c r="AG285" s="259">
        <v>0</v>
      </c>
      <c r="AH285" s="259">
        <v>0</v>
      </c>
      <c r="AI285" s="259">
        <v>0</v>
      </c>
      <c r="AJ285" s="259">
        <v>2</v>
      </c>
      <c r="AK285" s="128"/>
      <c r="AL285" s="259">
        <v>445</v>
      </c>
      <c r="AM285" s="259">
        <v>348</v>
      </c>
      <c r="AN285" s="259">
        <v>322</v>
      </c>
      <c r="AO285" s="259">
        <v>10</v>
      </c>
    </row>
    <row r="286" spans="1:41">
      <c r="A286" s="131">
        <f t="shared" si="34"/>
        <v>445348348</v>
      </c>
      <c r="B286" s="132" t="str">
        <f t="shared" si="34"/>
        <v>ABBY KELLEY FOSTER</v>
      </c>
      <c r="C286" s="143">
        <f t="shared" si="40"/>
        <v>0</v>
      </c>
      <c r="D286" s="143">
        <f t="shared" si="40"/>
        <v>0</v>
      </c>
      <c r="E286" s="143">
        <f t="shared" si="40"/>
        <v>87</v>
      </c>
      <c r="F286" s="143">
        <f t="shared" si="39"/>
        <v>508</v>
      </c>
      <c r="G286" s="143">
        <f t="shared" si="39"/>
        <v>318</v>
      </c>
      <c r="H286" s="143">
        <f t="shared" si="39"/>
        <v>304</v>
      </c>
      <c r="I286" s="143">
        <f t="shared" si="35"/>
        <v>49.612499999999997</v>
      </c>
      <c r="J286" s="143"/>
      <c r="K286" s="143">
        <f t="shared" si="33"/>
        <v>0</v>
      </c>
      <c r="L286" s="143">
        <f t="shared" si="33"/>
        <v>0</v>
      </c>
      <c r="M286" s="143">
        <f t="shared" si="33"/>
        <v>106</v>
      </c>
      <c r="N286" s="143">
        <f t="shared" si="33"/>
        <v>0</v>
      </c>
      <c r="O286" s="143">
        <f t="shared" si="33"/>
        <v>438</v>
      </c>
      <c r="P286" s="143">
        <f t="shared" si="36"/>
        <v>164</v>
      </c>
      <c r="Q286" s="143">
        <f t="shared" si="37"/>
        <v>9</v>
      </c>
      <c r="R286" s="143">
        <f t="shared" si="38"/>
        <v>1323</v>
      </c>
      <c r="S286" s="146"/>
      <c r="T286" s="259">
        <v>445348348</v>
      </c>
      <c r="U286" s="129" t="s">
        <v>714</v>
      </c>
      <c r="V286" s="259">
        <v>0</v>
      </c>
      <c r="W286" s="259">
        <v>0</v>
      </c>
      <c r="X286" s="259">
        <v>87</v>
      </c>
      <c r="Y286" s="259">
        <v>508</v>
      </c>
      <c r="Z286" s="259">
        <v>318</v>
      </c>
      <c r="AA286" s="259">
        <v>304</v>
      </c>
      <c r="AB286" s="259">
        <v>0</v>
      </c>
      <c r="AC286" s="259">
        <v>0</v>
      </c>
      <c r="AD286" s="259">
        <v>106</v>
      </c>
      <c r="AE286" s="259">
        <v>0</v>
      </c>
      <c r="AF286" s="259">
        <v>438</v>
      </c>
      <c r="AG286" s="259">
        <v>0</v>
      </c>
      <c r="AH286" s="259">
        <v>0</v>
      </c>
      <c r="AI286" s="259">
        <v>55</v>
      </c>
      <c r="AJ286" s="259">
        <v>109</v>
      </c>
      <c r="AK286" s="128"/>
      <c r="AL286" s="259">
        <v>445</v>
      </c>
      <c r="AM286" s="259">
        <v>348</v>
      </c>
      <c r="AN286" s="259">
        <v>348</v>
      </c>
      <c r="AO286" s="259">
        <v>9</v>
      </c>
    </row>
    <row r="287" spans="1:41">
      <c r="A287" s="131">
        <f t="shared" si="34"/>
        <v>445348658</v>
      </c>
      <c r="B287" s="132" t="str">
        <f t="shared" si="34"/>
        <v>ABBY KELLEY FOSTER</v>
      </c>
      <c r="C287" s="143">
        <f t="shared" si="40"/>
        <v>0</v>
      </c>
      <c r="D287" s="143">
        <f t="shared" si="40"/>
        <v>0</v>
      </c>
      <c r="E287" s="143">
        <f t="shared" si="40"/>
        <v>0</v>
      </c>
      <c r="F287" s="143">
        <f t="shared" si="39"/>
        <v>0</v>
      </c>
      <c r="G287" s="143">
        <f t="shared" si="39"/>
        <v>0</v>
      </c>
      <c r="H287" s="143">
        <f t="shared" si="39"/>
        <v>2</v>
      </c>
      <c r="I287" s="143">
        <f t="shared" si="35"/>
        <v>7.4999999999999997E-2</v>
      </c>
      <c r="J287" s="143"/>
      <c r="K287" s="143">
        <f t="shared" si="33"/>
        <v>0</v>
      </c>
      <c r="L287" s="143">
        <f t="shared" si="33"/>
        <v>0</v>
      </c>
      <c r="M287" s="143">
        <f t="shared" si="33"/>
        <v>0</v>
      </c>
      <c r="N287" s="143">
        <f t="shared" si="33"/>
        <v>0</v>
      </c>
      <c r="O287" s="143">
        <f t="shared" si="33"/>
        <v>0</v>
      </c>
      <c r="P287" s="143">
        <f t="shared" si="36"/>
        <v>0</v>
      </c>
      <c r="Q287" s="143">
        <f t="shared" si="37"/>
        <v>1</v>
      </c>
      <c r="R287" s="143">
        <f t="shared" si="38"/>
        <v>2</v>
      </c>
      <c r="S287" s="146"/>
      <c r="T287" s="259">
        <v>445348658</v>
      </c>
      <c r="U287" s="129" t="s">
        <v>714</v>
      </c>
      <c r="V287" s="259">
        <v>0</v>
      </c>
      <c r="W287" s="259">
        <v>0</v>
      </c>
      <c r="X287" s="259">
        <v>0</v>
      </c>
      <c r="Y287" s="259">
        <v>0</v>
      </c>
      <c r="Z287" s="259">
        <v>0</v>
      </c>
      <c r="AA287" s="259">
        <v>2</v>
      </c>
      <c r="AB287" s="259">
        <v>0</v>
      </c>
      <c r="AC287" s="259">
        <v>0</v>
      </c>
      <c r="AD287" s="259">
        <v>0</v>
      </c>
      <c r="AE287" s="259">
        <v>0</v>
      </c>
      <c r="AF287" s="259">
        <v>0</v>
      </c>
      <c r="AG287" s="259">
        <v>0</v>
      </c>
      <c r="AH287" s="259">
        <v>0</v>
      </c>
      <c r="AI287" s="259">
        <v>0</v>
      </c>
      <c r="AJ287" s="259">
        <v>0</v>
      </c>
      <c r="AK287" s="128"/>
      <c r="AL287" s="259">
        <v>445</v>
      </c>
      <c r="AM287" s="259">
        <v>348</v>
      </c>
      <c r="AN287" s="259">
        <v>658</v>
      </c>
      <c r="AO287" s="259">
        <v>1</v>
      </c>
    </row>
    <row r="288" spans="1:41">
      <c r="A288" s="131">
        <f t="shared" si="34"/>
        <v>445348767</v>
      </c>
      <c r="B288" s="132" t="str">
        <f t="shared" si="34"/>
        <v>ABBY KELLEY FOSTER</v>
      </c>
      <c r="C288" s="143">
        <f t="shared" si="40"/>
        <v>0</v>
      </c>
      <c r="D288" s="143">
        <f t="shared" si="40"/>
        <v>0</v>
      </c>
      <c r="E288" s="143">
        <f t="shared" si="40"/>
        <v>0</v>
      </c>
      <c r="F288" s="143">
        <f t="shared" si="39"/>
        <v>1</v>
      </c>
      <c r="G288" s="143">
        <f t="shared" si="39"/>
        <v>0</v>
      </c>
      <c r="H288" s="143">
        <f t="shared" si="39"/>
        <v>2</v>
      </c>
      <c r="I288" s="143">
        <f t="shared" si="35"/>
        <v>0.1125</v>
      </c>
      <c r="J288" s="143"/>
      <c r="K288" s="143">
        <f t="shared" si="33"/>
        <v>0</v>
      </c>
      <c r="L288" s="143">
        <f t="shared" si="33"/>
        <v>0</v>
      </c>
      <c r="M288" s="143">
        <f t="shared" si="33"/>
        <v>0</v>
      </c>
      <c r="N288" s="143">
        <f t="shared" si="33"/>
        <v>0</v>
      </c>
      <c r="O288" s="143">
        <f t="shared" si="33"/>
        <v>0</v>
      </c>
      <c r="P288" s="143">
        <f t="shared" si="36"/>
        <v>0</v>
      </c>
      <c r="Q288" s="143">
        <f t="shared" si="37"/>
        <v>1</v>
      </c>
      <c r="R288" s="143">
        <f t="shared" si="38"/>
        <v>3</v>
      </c>
      <c r="S288" s="146"/>
      <c r="T288" s="259">
        <v>445348767</v>
      </c>
      <c r="U288" s="129" t="s">
        <v>714</v>
      </c>
      <c r="V288" s="259">
        <v>0</v>
      </c>
      <c r="W288" s="259">
        <v>0</v>
      </c>
      <c r="X288" s="259">
        <v>0</v>
      </c>
      <c r="Y288" s="259">
        <v>1</v>
      </c>
      <c r="Z288" s="259">
        <v>0</v>
      </c>
      <c r="AA288" s="259">
        <v>2</v>
      </c>
      <c r="AB288" s="259">
        <v>0</v>
      </c>
      <c r="AC288" s="259">
        <v>0</v>
      </c>
      <c r="AD288" s="259">
        <v>0</v>
      </c>
      <c r="AE288" s="259">
        <v>0</v>
      </c>
      <c r="AF288" s="259">
        <v>0</v>
      </c>
      <c r="AG288" s="259">
        <v>0</v>
      </c>
      <c r="AH288" s="259">
        <v>0</v>
      </c>
      <c r="AI288" s="259">
        <v>0</v>
      </c>
      <c r="AJ288" s="259">
        <v>0</v>
      </c>
      <c r="AK288" s="128"/>
      <c r="AL288" s="259">
        <v>445</v>
      </c>
      <c r="AM288" s="259">
        <v>348</v>
      </c>
      <c r="AN288" s="259">
        <v>767</v>
      </c>
      <c r="AO288" s="259">
        <v>1</v>
      </c>
    </row>
    <row r="289" spans="1:41">
      <c r="A289" s="131">
        <f t="shared" si="34"/>
        <v>445348775</v>
      </c>
      <c r="B289" s="132" t="str">
        <f t="shared" si="34"/>
        <v>ABBY KELLEY FOSTER</v>
      </c>
      <c r="C289" s="143">
        <f t="shared" si="40"/>
        <v>0</v>
      </c>
      <c r="D289" s="143">
        <f t="shared" si="40"/>
        <v>0</v>
      </c>
      <c r="E289" s="143">
        <f t="shared" si="40"/>
        <v>0</v>
      </c>
      <c r="F289" s="143">
        <f t="shared" si="39"/>
        <v>4</v>
      </c>
      <c r="G289" s="143">
        <f t="shared" si="39"/>
        <v>2</v>
      </c>
      <c r="H289" s="143">
        <f t="shared" si="39"/>
        <v>8</v>
      </c>
      <c r="I289" s="143">
        <f t="shared" si="35"/>
        <v>0.5625</v>
      </c>
      <c r="J289" s="143"/>
      <c r="K289" s="143">
        <f t="shared" si="33"/>
        <v>0</v>
      </c>
      <c r="L289" s="143">
        <f t="shared" si="33"/>
        <v>0</v>
      </c>
      <c r="M289" s="143">
        <f t="shared" si="33"/>
        <v>1</v>
      </c>
      <c r="N289" s="143">
        <f t="shared" si="33"/>
        <v>0</v>
      </c>
      <c r="O289" s="143">
        <f t="shared" si="33"/>
        <v>0</v>
      </c>
      <c r="P289" s="143">
        <f t="shared" si="36"/>
        <v>1</v>
      </c>
      <c r="Q289" s="143">
        <f t="shared" si="37"/>
        <v>1</v>
      </c>
      <c r="R289" s="143">
        <f t="shared" si="38"/>
        <v>15</v>
      </c>
      <c r="S289" s="146"/>
      <c r="T289" s="259">
        <v>445348775</v>
      </c>
      <c r="U289" s="129" t="s">
        <v>714</v>
      </c>
      <c r="V289" s="259">
        <v>0</v>
      </c>
      <c r="W289" s="259">
        <v>0</v>
      </c>
      <c r="X289" s="259">
        <v>0</v>
      </c>
      <c r="Y289" s="259">
        <v>4</v>
      </c>
      <c r="Z289" s="259">
        <v>2</v>
      </c>
      <c r="AA289" s="259">
        <v>8</v>
      </c>
      <c r="AB289" s="259">
        <v>0</v>
      </c>
      <c r="AC289" s="259">
        <v>0</v>
      </c>
      <c r="AD289" s="259">
        <v>1</v>
      </c>
      <c r="AE289" s="259">
        <v>0</v>
      </c>
      <c r="AF289" s="259">
        <v>0</v>
      </c>
      <c r="AG289" s="259">
        <v>0</v>
      </c>
      <c r="AH289" s="259">
        <v>0</v>
      </c>
      <c r="AI289" s="259">
        <v>0</v>
      </c>
      <c r="AJ289" s="259">
        <v>1</v>
      </c>
      <c r="AK289" s="128"/>
      <c r="AL289" s="259">
        <v>445</v>
      </c>
      <c r="AM289" s="259">
        <v>348</v>
      </c>
      <c r="AN289" s="259">
        <v>775</v>
      </c>
      <c r="AO289" s="259">
        <v>1</v>
      </c>
    </row>
    <row r="290" spans="1:41">
      <c r="A290" s="131">
        <f t="shared" si="34"/>
        <v>446099016</v>
      </c>
      <c r="B290" s="132" t="str">
        <f t="shared" si="34"/>
        <v>FOXBOROUGH REGIONAL</v>
      </c>
      <c r="C290" s="143">
        <f t="shared" si="40"/>
        <v>0</v>
      </c>
      <c r="D290" s="143">
        <f t="shared" si="40"/>
        <v>0</v>
      </c>
      <c r="E290" s="143">
        <f t="shared" si="40"/>
        <v>21</v>
      </c>
      <c r="F290" s="143">
        <f t="shared" si="39"/>
        <v>144</v>
      </c>
      <c r="G290" s="143">
        <f t="shared" si="39"/>
        <v>85</v>
      </c>
      <c r="H290" s="143">
        <f t="shared" si="39"/>
        <v>48</v>
      </c>
      <c r="I290" s="143">
        <f t="shared" si="35"/>
        <v>11.4375</v>
      </c>
      <c r="J290" s="143"/>
      <c r="K290" s="143">
        <f t="shared" si="33"/>
        <v>0</v>
      </c>
      <c r="L290" s="143">
        <f t="shared" si="33"/>
        <v>0</v>
      </c>
      <c r="M290" s="143">
        <f t="shared" si="33"/>
        <v>7</v>
      </c>
      <c r="N290" s="143">
        <f t="shared" si="33"/>
        <v>0</v>
      </c>
      <c r="O290" s="143">
        <f t="shared" si="33"/>
        <v>28</v>
      </c>
      <c r="P290" s="143">
        <f t="shared" si="36"/>
        <v>10</v>
      </c>
      <c r="Q290" s="143">
        <f t="shared" si="37"/>
        <v>3</v>
      </c>
      <c r="R290" s="143">
        <f t="shared" si="38"/>
        <v>305</v>
      </c>
      <c r="S290" s="146"/>
      <c r="T290" s="259">
        <v>446099016</v>
      </c>
      <c r="U290" s="129" t="s">
        <v>683</v>
      </c>
      <c r="V290" s="259">
        <v>0</v>
      </c>
      <c r="W290" s="259">
        <v>0</v>
      </c>
      <c r="X290" s="259">
        <v>21</v>
      </c>
      <c r="Y290" s="259">
        <v>144</v>
      </c>
      <c r="Z290" s="259">
        <v>85</v>
      </c>
      <c r="AA290" s="259">
        <v>48</v>
      </c>
      <c r="AB290" s="259">
        <v>0</v>
      </c>
      <c r="AC290" s="259">
        <v>0</v>
      </c>
      <c r="AD290" s="259">
        <v>7</v>
      </c>
      <c r="AE290" s="259">
        <v>0</v>
      </c>
      <c r="AF290" s="259">
        <v>28</v>
      </c>
      <c r="AG290" s="259">
        <v>0</v>
      </c>
      <c r="AH290" s="259">
        <v>0</v>
      </c>
      <c r="AI290" s="259">
        <v>4</v>
      </c>
      <c r="AJ290" s="259">
        <v>6</v>
      </c>
      <c r="AK290" s="128"/>
      <c r="AL290" s="259">
        <v>446</v>
      </c>
      <c r="AM290" s="259">
        <v>99</v>
      </c>
      <c r="AN290" s="259">
        <v>16</v>
      </c>
      <c r="AO290" s="259">
        <v>3</v>
      </c>
    </row>
    <row r="291" spans="1:41">
      <c r="A291" s="131">
        <f t="shared" si="34"/>
        <v>446099018</v>
      </c>
      <c r="B291" s="132" t="str">
        <f t="shared" si="34"/>
        <v>FOXBOROUGH REGIONAL</v>
      </c>
      <c r="C291" s="143">
        <f t="shared" si="40"/>
        <v>0</v>
      </c>
      <c r="D291" s="143">
        <f t="shared" si="40"/>
        <v>0</v>
      </c>
      <c r="E291" s="143">
        <f t="shared" si="40"/>
        <v>1</v>
      </c>
      <c r="F291" s="143">
        <f t="shared" si="39"/>
        <v>2</v>
      </c>
      <c r="G291" s="143">
        <f t="shared" si="39"/>
        <v>3</v>
      </c>
      <c r="H291" s="143">
        <f t="shared" si="39"/>
        <v>3</v>
      </c>
      <c r="I291" s="143">
        <f t="shared" si="35"/>
        <v>0.33750000000000002</v>
      </c>
      <c r="J291" s="143"/>
      <c r="K291" s="143">
        <f t="shared" si="33"/>
        <v>0</v>
      </c>
      <c r="L291" s="143">
        <f t="shared" si="33"/>
        <v>0</v>
      </c>
      <c r="M291" s="143">
        <f t="shared" si="33"/>
        <v>0</v>
      </c>
      <c r="N291" s="143">
        <f t="shared" si="33"/>
        <v>0</v>
      </c>
      <c r="O291" s="143">
        <f t="shared" si="33"/>
        <v>1</v>
      </c>
      <c r="P291" s="143">
        <f t="shared" si="36"/>
        <v>3</v>
      </c>
      <c r="Q291" s="143">
        <f t="shared" si="37"/>
        <v>9</v>
      </c>
      <c r="R291" s="143">
        <f t="shared" si="38"/>
        <v>9</v>
      </c>
      <c r="S291" s="146"/>
      <c r="T291" s="259">
        <v>446099018</v>
      </c>
      <c r="U291" s="129" t="s">
        <v>683</v>
      </c>
      <c r="V291" s="259">
        <v>0</v>
      </c>
      <c r="W291" s="259">
        <v>0</v>
      </c>
      <c r="X291" s="259">
        <v>1</v>
      </c>
      <c r="Y291" s="259">
        <v>2</v>
      </c>
      <c r="Z291" s="259">
        <v>3</v>
      </c>
      <c r="AA291" s="259">
        <v>3</v>
      </c>
      <c r="AB291" s="259">
        <v>0</v>
      </c>
      <c r="AC291" s="259">
        <v>0</v>
      </c>
      <c r="AD291" s="259">
        <v>0</v>
      </c>
      <c r="AE291" s="259">
        <v>0</v>
      </c>
      <c r="AF291" s="259">
        <v>1</v>
      </c>
      <c r="AG291" s="259">
        <v>0</v>
      </c>
      <c r="AH291" s="259">
        <v>0</v>
      </c>
      <c r="AI291" s="259">
        <v>0</v>
      </c>
      <c r="AJ291" s="259">
        <v>3</v>
      </c>
      <c r="AK291" s="128"/>
      <c r="AL291" s="259">
        <v>446</v>
      </c>
      <c r="AM291" s="259">
        <v>99</v>
      </c>
      <c r="AN291" s="259">
        <v>18</v>
      </c>
      <c r="AO291" s="259">
        <v>9</v>
      </c>
    </row>
    <row r="292" spans="1:41">
      <c r="A292" s="131">
        <f t="shared" si="34"/>
        <v>446099035</v>
      </c>
      <c r="B292" s="132" t="str">
        <f t="shared" si="34"/>
        <v>FOXBOROUGH REGIONAL</v>
      </c>
      <c r="C292" s="143">
        <f t="shared" si="40"/>
        <v>0</v>
      </c>
      <c r="D292" s="143">
        <f t="shared" si="40"/>
        <v>0</v>
      </c>
      <c r="E292" s="143">
        <f t="shared" si="40"/>
        <v>0</v>
      </c>
      <c r="F292" s="143">
        <f t="shared" si="39"/>
        <v>0</v>
      </c>
      <c r="G292" s="143">
        <f t="shared" si="39"/>
        <v>0</v>
      </c>
      <c r="H292" s="143">
        <f t="shared" si="39"/>
        <v>1</v>
      </c>
      <c r="I292" s="143">
        <f t="shared" si="35"/>
        <v>7.4999999999999997E-2</v>
      </c>
      <c r="J292" s="143"/>
      <c r="K292" s="143">
        <f t="shared" si="33"/>
        <v>0</v>
      </c>
      <c r="L292" s="143">
        <f t="shared" si="33"/>
        <v>0</v>
      </c>
      <c r="M292" s="143">
        <f t="shared" si="33"/>
        <v>1</v>
      </c>
      <c r="N292" s="143">
        <f t="shared" si="33"/>
        <v>0</v>
      </c>
      <c r="O292" s="143">
        <f t="shared" si="33"/>
        <v>1</v>
      </c>
      <c r="P292" s="143">
        <f t="shared" si="36"/>
        <v>0</v>
      </c>
      <c r="Q292" s="143">
        <f t="shared" si="37"/>
        <v>10</v>
      </c>
      <c r="R292" s="143">
        <f t="shared" si="38"/>
        <v>2</v>
      </c>
      <c r="S292" s="146"/>
      <c r="T292" s="259">
        <v>446099035</v>
      </c>
      <c r="U292" s="129" t="s">
        <v>683</v>
      </c>
      <c r="V292" s="259">
        <v>0</v>
      </c>
      <c r="W292" s="259">
        <v>0</v>
      </c>
      <c r="X292" s="259">
        <v>0</v>
      </c>
      <c r="Y292" s="259">
        <v>0</v>
      </c>
      <c r="Z292" s="259">
        <v>0</v>
      </c>
      <c r="AA292" s="259">
        <v>1</v>
      </c>
      <c r="AB292" s="259">
        <v>0</v>
      </c>
      <c r="AC292" s="259">
        <v>0</v>
      </c>
      <c r="AD292" s="259">
        <v>1</v>
      </c>
      <c r="AE292" s="259">
        <v>0</v>
      </c>
      <c r="AF292" s="259">
        <v>1</v>
      </c>
      <c r="AG292" s="259">
        <v>0</v>
      </c>
      <c r="AH292" s="259">
        <v>0</v>
      </c>
      <c r="AI292" s="259">
        <v>0</v>
      </c>
      <c r="AJ292" s="259">
        <v>0</v>
      </c>
      <c r="AK292" s="128"/>
      <c r="AL292" s="259">
        <v>446</v>
      </c>
      <c r="AM292" s="259">
        <v>99</v>
      </c>
      <c r="AN292" s="259">
        <v>35</v>
      </c>
      <c r="AO292" s="259">
        <v>10</v>
      </c>
    </row>
    <row r="293" spans="1:41">
      <c r="A293" s="131">
        <f t="shared" si="34"/>
        <v>446099044</v>
      </c>
      <c r="B293" s="132" t="str">
        <f t="shared" si="34"/>
        <v>FOXBOROUGH REGIONAL</v>
      </c>
      <c r="C293" s="143">
        <f t="shared" si="40"/>
        <v>0</v>
      </c>
      <c r="D293" s="143">
        <f t="shared" si="40"/>
        <v>0</v>
      </c>
      <c r="E293" s="143">
        <f t="shared" si="40"/>
        <v>15</v>
      </c>
      <c r="F293" s="143">
        <f t="shared" si="39"/>
        <v>74</v>
      </c>
      <c r="G293" s="143">
        <f t="shared" si="39"/>
        <v>71</v>
      </c>
      <c r="H293" s="143">
        <f t="shared" si="39"/>
        <v>64</v>
      </c>
      <c r="I293" s="143">
        <f t="shared" si="35"/>
        <v>10.65</v>
      </c>
      <c r="J293" s="143"/>
      <c r="K293" s="143">
        <f t="shared" si="33"/>
        <v>0</v>
      </c>
      <c r="L293" s="143">
        <f t="shared" si="33"/>
        <v>0</v>
      </c>
      <c r="M293" s="143">
        <f t="shared" si="33"/>
        <v>60</v>
      </c>
      <c r="N293" s="143">
        <f t="shared" si="33"/>
        <v>0</v>
      </c>
      <c r="O293" s="143">
        <f t="shared" si="33"/>
        <v>59</v>
      </c>
      <c r="P293" s="143">
        <f t="shared" si="36"/>
        <v>33</v>
      </c>
      <c r="Q293" s="143">
        <f t="shared" si="37"/>
        <v>7</v>
      </c>
      <c r="R293" s="143">
        <f t="shared" si="38"/>
        <v>284</v>
      </c>
      <c r="S293" s="146"/>
      <c r="T293" s="259">
        <v>446099044</v>
      </c>
      <c r="U293" s="129" t="s">
        <v>683</v>
      </c>
      <c r="V293" s="259">
        <v>0</v>
      </c>
      <c r="W293" s="259">
        <v>0</v>
      </c>
      <c r="X293" s="259">
        <v>15</v>
      </c>
      <c r="Y293" s="259">
        <v>74</v>
      </c>
      <c r="Z293" s="259">
        <v>71</v>
      </c>
      <c r="AA293" s="259">
        <v>64</v>
      </c>
      <c r="AB293" s="259">
        <v>0</v>
      </c>
      <c r="AC293" s="259">
        <v>0</v>
      </c>
      <c r="AD293" s="259">
        <v>60</v>
      </c>
      <c r="AE293" s="259">
        <v>0</v>
      </c>
      <c r="AF293" s="259">
        <v>59</v>
      </c>
      <c r="AG293" s="259">
        <v>0</v>
      </c>
      <c r="AH293" s="259">
        <v>0</v>
      </c>
      <c r="AI293" s="259">
        <v>8</v>
      </c>
      <c r="AJ293" s="259">
        <v>25</v>
      </c>
      <c r="AK293" s="128"/>
      <c r="AL293" s="259">
        <v>446</v>
      </c>
      <c r="AM293" s="259">
        <v>99</v>
      </c>
      <c r="AN293" s="259">
        <v>44</v>
      </c>
      <c r="AO293" s="259">
        <v>7</v>
      </c>
    </row>
    <row r="294" spans="1:41">
      <c r="A294" s="131">
        <f t="shared" si="34"/>
        <v>446099050</v>
      </c>
      <c r="B294" s="132" t="str">
        <f t="shared" si="34"/>
        <v>FOXBOROUGH REGIONAL</v>
      </c>
      <c r="C294" s="143">
        <f t="shared" si="40"/>
        <v>0</v>
      </c>
      <c r="D294" s="143">
        <f t="shared" si="40"/>
        <v>0</v>
      </c>
      <c r="E294" s="143">
        <f t="shared" si="40"/>
        <v>1</v>
      </c>
      <c r="F294" s="143">
        <f t="shared" si="39"/>
        <v>1</v>
      </c>
      <c r="G294" s="143">
        <f t="shared" si="39"/>
        <v>0</v>
      </c>
      <c r="H294" s="143">
        <f t="shared" si="39"/>
        <v>0</v>
      </c>
      <c r="I294" s="143">
        <f t="shared" si="35"/>
        <v>7.4999999999999997E-2</v>
      </c>
      <c r="J294" s="143"/>
      <c r="K294" s="143">
        <f t="shared" si="33"/>
        <v>0</v>
      </c>
      <c r="L294" s="143">
        <f t="shared" si="33"/>
        <v>0</v>
      </c>
      <c r="M294" s="143">
        <f t="shared" si="33"/>
        <v>0</v>
      </c>
      <c r="N294" s="143">
        <f t="shared" si="33"/>
        <v>0</v>
      </c>
      <c r="O294" s="143">
        <f t="shared" si="33"/>
        <v>0</v>
      </c>
      <c r="P294" s="143">
        <f t="shared" si="36"/>
        <v>0</v>
      </c>
      <c r="Q294" s="143">
        <f t="shared" si="37"/>
        <v>1</v>
      </c>
      <c r="R294" s="143">
        <f t="shared" si="38"/>
        <v>2</v>
      </c>
      <c r="S294" s="146"/>
      <c r="T294" s="259">
        <v>446099050</v>
      </c>
      <c r="U294" s="129" t="s">
        <v>683</v>
      </c>
      <c r="V294" s="259">
        <v>0</v>
      </c>
      <c r="W294" s="259">
        <v>0</v>
      </c>
      <c r="X294" s="259">
        <v>1</v>
      </c>
      <c r="Y294" s="259">
        <v>1</v>
      </c>
      <c r="Z294" s="259">
        <v>0</v>
      </c>
      <c r="AA294" s="259">
        <v>0</v>
      </c>
      <c r="AB294" s="259">
        <v>0</v>
      </c>
      <c r="AC294" s="259">
        <v>0</v>
      </c>
      <c r="AD294" s="259">
        <v>0</v>
      </c>
      <c r="AE294" s="259">
        <v>0</v>
      </c>
      <c r="AF294" s="259">
        <v>0</v>
      </c>
      <c r="AG294" s="259">
        <v>0</v>
      </c>
      <c r="AH294" s="259">
        <v>0</v>
      </c>
      <c r="AI294" s="259">
        <v>0</v>
      </c>
      <c r="AJ294" s="259">
        <v>0</v>
      </c>
      <c r="AK294" s="128"/>
      <c r="AL294" s="259">
        <v>446</v>
      </c>
      <c r="AM294" s="259">
        <v>99</v>
      </c>
      <c r="AN294" s="259">
        <v>50</v>
      </c>
      <c r="AO294" s="259">
        <v>1</v>
      </c>
    </row>
    <row r="295" spans="1:41">
      <c r="A295" s="131">
        <f t="shared" si="34"/>
        <v>446099088</v>
      </c>
      <c r="B295" s="132" t="str">
        <f t="shared" si="34"/>
        <v>FOXBOROUGH REGIONAL</v>
      </c>
      <c r="C295" s="143">
        <f t="shared" si="40"/>
        <v>0</v>
      </c>
      <c r="D295" s="143">
        <f t="shared" si="40"/>
        <v>0</v>
      </c>
      <c r="E295" s="143">
        <f t="shared" si="40"/>
        <v>1</v>
      </c>
      <c r="F295" s="143">
        <f t="shared" si="39"/>
        <v>4</v>
      </c>
      <c r="G295" s="143">
        <f t="shared" si="39"/>
        <v>2</v>
      </c>
      <c r="H295" s="143">
        <f t="shared" si="39"/>
        <v>2</v>
      </c>
      <c r="I295" s="143">
        <f t="shared" si="35"/>
        <v>0.33750000000000002</v>
      </c>
      <c r="J295" s="143"/>
      <c r="K295" s="143">
        <f t="shared" si="33"/>
        <v>0</v>
      </c>
      <c r="L295" s="143">
        <f t="shared" si="33"/>
        <v>0</v>
      </c>
      <c r="M295" s="143">
        <f t="shared" si="33"/>
        <v>0</v>
      </c>
      <c r="N295" s="143">
        <f t="shared" si="33"/>
        <v>0</v>
      </c>
      <c r="O295" s="143">
        <f t="shared" si="33"/>
        <v>1</v>
      </c>
      <c r="P295" s="143">
        <f t="shared" si="36"/>
        <v>0</v>
      </c>
      <c r="Q295" s="143">
        <f t="shared" si="37"/>
        <v>2</v>
      </c>
      <c r="R295" s="143">
        <f t="shared" si="38"/>
        <v>9</v>
      </c>
      <c r="S295" s="146"/>
      <c r="T295" s="259">
        <v>446099088</v>
      </c>
      <c r="U295" s="129" t="s">
        <v>683</v>
      </c>
      <c r="V295" s="259">
        <v>0</v>
      </c>
      <c r="W295" s="259">
        <v>0</v>
      </c>
      <c r="X295" s="259">
        <v>1</v>
      </c>
      <c r="Y295" s="259">
        <v>4</v>
      </c>
      <c r="Z295" s="259">
        <v>2</v>
      </c>
      <c r="AA295" s="259">
        <v>2</v>
      </c>
      <c r="AB295" s="259">
        <v>0</v>
      </c>
      <c r="AC295" s="259">
        <v>0</v>
      </c>
      <c r="AD295" s="259">
        <v>0</v>
      </c>
      <c r="AE295" s="259">
        <v>0</v>
      </c>
      <c r="AF295" s="259">
        <v>1</v>
      </c>
      <c r="AG295" s="259">
        <v>0</v>
      </c>
      <c r="AH295" s="259">
        <v>0</v>
      </c>
      <c r="AI295" s="259">
        <v>0</v>
      </c>
      <c r="AJ295" s="259">
        <v>0</v>
      </c>
      <c r="AK295" s="128"/>
      <c r="AL295" s="259">
        <v>446</v>
      </c>
      <c r="AM295" s="259">
        <v>99</v>
      </c>
      <c r="AN295" s="259">
        <v>88</v>
      </c>
      <c r="AO295" s="259">
        <v>2</v>
      </c>
    </row>
    <row r="296" spans="1:41">
      <c r="A296" s="131">
        <f t="shared" si="34"/>
        <v>446099099</v>
      </c>
      <c r="B296" s="132" t="str">
        <f t="shared" si="34"/>
        <v>FOXBOROUGH REGIONAL</v>
      </c>
      <c r="C296" s="143">
        <f t="shared" si="40"/>
        <v>0</v>
      </c>
      <c r="D296" s="143">
        <f t="shared" si="40"/>
        <v>0</v>
      </c>
      <c r="E296" s="143">
        <f t="shared" si="40"/>
        <v>7</v>
      </c>
      <c r="F296" s="143">
        <f t="shared" si="39"/>
        <v>45</v>
      </c>
      <c r="G296" s="143">
        <f t="shared" si="39"/>
        <v>24</v>
      </c>
      <c r="H296" s="143">
        <f t="shared" si="39"/>
        <v>23</v>
      </c>
      <c r="I296" s="143">
        <f t="shared" si="35"/>
        <v>4.0875000000000004</v>
      </c>
      <c r="J296" s="143"/>
      <c r="K296" s="143">
        <f t="shared" si="33"/>
        <v>0</v>
      </c>
      <c r="L296" s="143">
        <f t="shared" si="33"/>
        <v>0</v>
      </c>
      <c r="M296" s="143">
        <f t="shared" si="33"/>
        <v>10</v>
      </c>
      <c r="N296" s="143">
        <f t="shared" si="33"/>
        <v>0</v>
      </c>
      <c r="O296" s="143">
        <f t="shared" si="33"/>
        <v>12</v>
      </c>
      <c r="P296" s="143">
        <f t="shared" si="36"/>
        <v>8</v>
      </c>
      <c r="Q296" s="143">
        <f t="shared" si="37"/>
        <v>4</v>
      </c>
      <c r="R296" s="143">
        <f t="shared" si="38"/>
        <v>109</v>
      </c>
      <c r="S296" s="146"/>
      <c r="T296" s="259">
        <v>446099099</v>
      </c>
      <c r="U296" s="129" t="s">
        <v>683</v>
      </c>
      <c r="V296" s="259">
        <v>0</v>
      </c>
      <c r="W296" s="259">
        <v>0</v>
      </c>
      <c r="X296" s="259">
        <v>7</v>
      </c>
      <c r="Y296" s="259">
        <v>45</v>
      </c>
      <c r="Z296" s="259">
        <v>24</v>
      </c>
      <c r="AA296" s="259">
        <v>23</v>
      </c>
      <c r="AB296" s="259">
        <v>0</v>
      </c>
      <c r="AC296" s="259">
        <v>0</v>
      </c>
      <c r="AD296" s="259">
        <v>10</v>
      </c>
      <c r="AE296" s="259">
        <v>0</v>
      </c>
      <c r="AF296" s="259">
        <v>12</v>
      </c>
      <c r="AG296" s="259">
        <v>0</v>
      </c>
      <c r="AH296" s="259">
        <v>0</v>
      </c>
      <c r="AI296" s="259">
        <v>2</v>
      </c>
      <c r="AJ296" s="259">
        <v>6</v>
      </c>
      <c r="AK296" s="128"/>
      <c r="AL296" s="259">
        <v>446</v>
      </c>
      <c r="AM296" s="259">
        <v>99</v>
      </c>
      <c r="AN296" s="259">
        <v>99</v>
      </c>
      <c r="AO296" s="259">
        <v>4</v>
      </c>
    </row>
    <row r="297" spans="1:41">
      <c r="A297" s="131">
        <f t="shared" si="34"/>
        <v>446099167</v>
      </c>
      <c r="B297" s="132" t="str">
        <f t="shared" si="34"/>
        <v>FOXBOROUGH REGIONAL</v>
      </c>
      <c r="C297" s="143">
        <f t="shared" si="40"/>
        <v>0</v>
      </c>
      <c r="D297" s="143">
        <f t="shared" si="40"/>
        <v>0</v>
      </c>
      <c r="E297" s="143">
        <f t="shared" si="40"/>
        <v>5</v>
      </c>
      <c r="F297" s="143">
        <f t="shared" si="39"/>
        <v>58</v>
      </c>
      <c r="G297" s="143">
        <f t="shared" si="39"/>
        <v>29</v>
      </c>
      <c r="H297" s="143">
        <f t="shared" si="39"/>
        <v>18</v>
      </c>
      <c r="I297" s="143">
        <f t="shared" si="35"/>
        <v>4.2374999999999998</v>
      </c>
      <c r="J297" s="143"/>
      <c r="K297" s="143">
        <f t="shared" si="33"/>
        <v>0</v>
      </c>
      <c r="L297" s="143">
        <f t="shared" si="33"/>
        <v>0</v>
      </c>
      <c r="M297" s="143">
        <f t="shared" si="33"/>
        <v>3</v>
      </c>
      <c r="N297" s="143">
        <f t="shared" si="33"/>
        <v>0</v>
      </c>
      <c r="O297" s="143">
        <f t="shared" si="33"/>
        <v>11</v>
      </c>
      <c r="P297" s="143">
        <f t="shared" si="36"/>
        <v>5</v>
      </c>
      <c r="Q297" s="143">
        <f t="shared" si="37"/>
        <v>3</v>
      </c>
      <c r="R297" s="143">
        <f t="shared" si="38"/>
        <v>113</v>
      </c>
      <c r="S297" s="146"/>
      <c r="T297" s="259">
        <v>446099167</v>
      </c>
      <c r="U297" s="129" t="s">
        <v>683</v>
      </c>
      <c r="V297" s="259">
        <v>0</v>
      </c>
      <c r="W297" s="259">
        <v>0</v>
      </c>
      <c r="X297" s="259">
        <v>5</v>
      </c>
      <c r="Y297" s="259">
        <v>58</v>
      </c>
      <c r="Z297" s="259">
        <v>29</v>
      </c>
      <c r="AA297" s="259">
        <v>18</v>
      </c>
      <c r="AB297" s="259">
        <v>0</v>
      </c>
      <c r="AC297" s="259">
        <v>0</v>
      </c>
      <c r="AD297" s="259">
        <v>3</v>
      </c>
      <c r="AE297" s="259">
        <v>0</v>
      </c>
      <c r="AF297" s="259">
        <v>11</v>
      </c>
      <c r="AG297" s="259">
        <v>0</v>
      </c>
      <c r="AH297" s="259">
        <v>0</v>
      </c>
      <c r="AI297" s="259">
        <v>0</v>
      </c>
      <c r="AJ297" s="259">
        <v>5</v>
      </c>
      <c r="AK297" s="128"/>
      <c r="AL297" s="259">
        <v>446</v>
      </c>
      <c r="AM297" s="259">
        <v>99</v>
      </c>
      <c r="AN297" s="259">
        <v>167</v>
      </c>
      <c r="AO297" s="259">
        <v>3</v>
      </c>
    </row>
    <row r="298" spans="1:41">
      <c r="A298" s="131">
        <f t="shared" si="34"/>
        <v>446099177</v>
      </c>
      <c r="B298" s="132" t="str">
        <f t="shared" si="34"/>
        <v>FOXBOROUGH REGIONAL</v>
      </c>
      <c r="C298" s="143">
        <f t="shared" si="40"/>
        <v>0</v>
      </c>
      <c r="D298" s="143">
        <f t="shared" si="40"/>
        <v>0</v>
      </c>
      <c r="E298" s="143">
        <f t="shared" si="40"/>
        <v>0</v>
      </c>
      <c r="F298" s="143">
        <f t="shared" si="39"/>
        <v>1</v>
      </c>
      <c r="G298" s="143">
        <f t="shared" si="39"/>
        <v>1</v>
      </c>
      <c r="H298" s="143">
        <f t="shared" si="39"/>
        <v>0</v>
      </c>
      <c r="I298" s="143">
        <f t="shared" si="35"/>
        <v>7.4999999999999997E-2</v>
      </c>
      <c r="J298" s="143"/>
      <c r="K298" s="143">
        <f t="shared" si="33"/>
        <v>0</v>
      </c>
      <c r="L298" s="143">
        <f t="shared" si="33"/>
        <v>0</v>
      </c>
      <c r="M298" s="143">
        <f t="shared" si="33"/>
        <v>0</v>
      </c>
      <c r="N298" s="143">
        <f t="shared" si="33"/>
        <v>0</v>
      </c>
      <c r="O298" s="143">
        <f t="shared" si="33"/>
        <v>0</v>
      </c>
      <c r="P298" s="143">
        <f t="shared" si="36"/>
        <v>0</v>
      </c>
      <c r="Q298" s="143">
        <f t="shared" si="37"/>
        <v>1</v>
      </c>
      <c r="R298" s="143">
        <f t="shared" si="38"/>
        <v>2</v>
      </c>
      <c r="S298" s="146"/>
      <c r="T298" s="259">
        <v>446099177</v>
      </c>
      <c r="U298" s="129" t="s">
        <v>683</v>
      </c>
      <c r="V298" s="259">
        <v>0</v>
      </c>
      <c r="W298" s="259">
        <v>0</v>
      </c>
      <c r="X298" s="259">
        <v>0</v>
      </c>
      <c r="Y298" s="259">
        <v>1</v>
      </c>
      <c r="Z298" s="259">
        <v>1</v>
      </c>
      <c r="AA298" s="259">
        <v>0</v>
      </c>
      <c r="AB298" s="259">
        <v>0</v>
      </c>
      <c r="AC298" s="259">
        <v>0</v>
      </c>
      <c r="AD298" s="259">
        <v>0</v>
      </c>
      <c r="AE298" s="259">
        <v>0</v>
      </c>
      <c r="AF298" s="259">
        <v>0</v>
      </c>
      <c r="AG298" s="259">
        <v>0</v>
      </c>
      <c r="AH298" s="259">
        <v>0</v>
      </c>
      <c r="AI298" s="259">
        <v>0</v>
      </c>
      <c r="AJ298" s="259">
        <v>0</v>
      </c>
      <c r="AK298" s="128"/>
      <c r="AL298" s="259">
        <v>446</v>
      </c>
      <c r="AM298" s="259">
        <v>99</v>
      </c>
      <c r="AN298" s="259">
        <v>177</v>
      </c>
      <c r="AO298" s="259">
        <v>1</v>
      </c>
    </row>
    <row r="299" spans="1:41">
      <c r="A299" s="131">
        <f t="shared" si="34"/>
        <v>446099208</v>
      </c>
      <c r="B299" s="132" t="str">
        <f t="shared" si="34"/>
        <v>FOXBOROUGH REGIONAL</v>
      </c>
      <c r="C299" s="143">
        <f t="shared" si="40"/>
        <v>0</v>
      </c>
      <c r="D299" s="143">
        <f t="shared" si="40"/>
        <v>0</v>
      </c>
      <c r="E299" s="143">
        <f t="shared" si="40"/>
        <v>1</v>
      </c>
      <c r="F299" s="143">
        <f t="shared" si="39"/>
        <v>2</v>
      </c>
      <c r="G299" s="143">
        <f t="shared" si="39"/>
        <v>0</v>
      </c>
      <c r="H299" s="143">
        <f t="shared" si="39"/>
        <v>0</v>
      </c>
      <c r="I299" s="143">
        <f t="shared" si="35"/>
        <v>0.1125</v>
      </c>
      <c r="J299" s="143"/>
      <c r="K299" s="143">
        <f t="shared" si="33"/>
        <v>0</v>
      </c>
      <c r="L299" s="143">
        <f t="shared" si="33"/>
        <v>0</v>
      </c>
      <c r="M299" s="143">
        <f t="shared" si="33"/>
        <v>0</v>
      </c>
      <c r="N299" s="143">
        <f t="shared" si="33"/>
        <v>0</v>
      </c>
      <c r="O299" s="143">
        <f t="shared" si="33"/>
        <v>0</v>
      </c>
      <c r="P299" s="143">
        <f t="shared" si="36"/>
        <v>0</v>
      </c>
      <c r="Q299" s="143">
        <f t="shared" si="37"/>
        <v>1</v>
      </c>
      <c r="R299" s="143">
        <f t="shared" si="38"/>
        <v>3</v>
      </c>
      <c r="S299" s="146"/>
      <c r="T299" s="259">
        <v>446099208</v>
      </c>
      <c r="U299" s="129" t="s">
        <v>683</v>
      </c>
      <c r="V299" s="259">
        <v>0</v>
      </c>
      <c r="W299" s="259">
        <v>0</v>
      </c>
      <c r="X299" s="259">
        <v>1</v>
      </c>
      <c r="Y299" s="259">
        <v>2</v>
      </c>
      <c r="Z299" s="259">
        <v>0</v>
      </c>
      <c r="AA299" s="259">
        <v>0</v>
      </c>
      <c r="AB299" s="259">
        <v>0</v>
      </c>
      <c r="AC299" s="259">
        <v>0</v>
      </c>
      <c r="AD299" s="259">
        <v>0</v>
      </c>
      <c r="AE299" s="259">
        <v>0</v>
      </c>
      <c r="AF299" s="259">
        <v>0</v>
      </c>
      <c r="AG299" s="259">
        <v>0</v>
      </c>
      <c r="AH299" s="259">
        <v>0</v>
      </c>
      <c r="AI299" s="259">
        <v>0</v>
      </c>
      <c r="AJ299" s="259">
        <v>0</v>
      </c>
      <c r="AK299" s="128"/>
      <c r="AL299" s="259">
        <v>446</v>
      </c>
      <c r="AM299" s="259">
        <v>99</v>
      </c>
      <c r="AN299" s="259">
        <v>208</v>
      </c>
      <c r="AO299" s="259">
        <v>1</v>
      </c>
    </row>
    <row r="300" spans="1:41">
      <c r="A300" s="131">
        <f t="shared" si="34"/>
        <v>446099212</v>
      </c>
      <c r="B300" s="132" t="str">
        <f t="shared" si="34"/>
        <v>FOXBOROUGH REGIONAL</v>
      </c>
      <c r="C300" s="143">
        <f t="shared" si="40"/>
        <v>0</v>
      </c>
      <c r="D300" s="143">
        <f t="shared" si="40"/>
        <v>0</v>
      </c>
      <c r="E300" s="143">
        <f t="shared" si="40"/>
        <v>12</v>
      </c>
      <c r="F300" s="143">
        <f t="shared" si="39"/>
        <v>52</v>
      </c>
      <c r="G300" s="143">
        <f t="shared" si="39"/>
        <v>20</v>
      </c>
      <c r="H300" s="143">
        <f t="shared" si="39"/>
        <v>17</v>
      </c>
      <c r="I300" s="143">
        <f t="shared" si="35"/>
        <v>3.9750000000000001</v>
      </c>
      <c r="J300" s="143"/>
      <c r="K300" s="143">
        <f t="shared" si="33"/>
        <v>0</v>
      </c>
      <c r="L300" s="143">
        <f t="shared" si="33"/>
        <v>0</v>
      </c>
      <c r="M300" s="143">
        <f t="shared" si="33"/>
        <v>5</v>
      </c>
      <c r="N300" s="143">
        <f t="shared" si="33"/>
        <v>0</v>
      </c>
      <c r="O300" s="143">
        <f t="shared" si="33"/>
        <v>9</v>
      </c>
      <c r="P300" s="143">
        <f t="shared" si="36"/>
        <v>2</v>
      </c>
      <c r="Q300" s="143">
        <f t="shared" si="37"/>
        <v>2</v>
      </c>
      <c r="R300" s="143">
        <f t="shared" si="38"/>
        <v>106</v>
      </c>
      <c r="S300" s="146"/>
      <c r="T300" s="259">
        <v>446099212</v>
      </c>
      <c r="U300" s="129" t="s">
        <v>683</v>
      </c>
      <c r="V300" s="259">
        <v>0</v>
      </c>
      <c r="W300" s="259">
        <v>0</v>
      </c>
      <c r="X300" s="259">
        <v>12</v>
      </c>
      <c r="Y300" s="259">
        <v>52</v>
      </c>
      <c r="Z300" s="259">
        <v>20</v>
      </c>
      <c r="AA300" s="259">
        <v>17</v>
      </c>
      <c r="AB300" s="259">
        <v>0</v>
      </c>
      <c r="AC300" s="259">
        <v>0</v>
      </c>
      <c r="AD300" s="259">
        <v>5</v>
      </c>
      <c r="AE300" s="259">
        <v>0</v>
      </c>
      <c r="AF300" s="259">
        <v>9</v>
      </c>
      <c r="AG300" s="259">
        <v>0</v>
      </c>
      <c r="AH300" s="259">
        <v>0</v>
      </c>
      <c r="AI300" s="259">
        <v>0</v>
      </c>
      <c r="AJ300" s="259">
        <v>2</v>
      </c>
      <c r="AK300" s="128"/>
      <c r="AL300" s="259">
        <v>446</v>
      </c>
      <c r="AM300" s="259">
        <v>99</v>
      </c>
      <c r="AN300" s="259">
        <v>212</v>
      </c>
      <c r="AO300" s="259">
        <v>2</v>
      </c>
    </row>
    <row r="301" spans="1:41">
      <c r="A301" s="131">
        <f t="shared" si="34"/>
        <v>446099218</v>
      </c>
      <c r="B301" s="132" t="str">
        <f t="shared" si="34"/>
        <v>FOXBOROUGH REGIONAL</v>
      </c>
      <c r="C301" s="143">
        <f t="shared" si="40"/>
        <v>0</v>
      </c>
      <c r="D301" s="143">
        <f t="shared" si="40"/>
        <v>0</v>
      </c>
      <c r="E301" s="143">
        <f t="shared" si="40"/>
        <v>5</v>
      </c>
      <c r="F301" s="143">
        <f t="shared" si="39"/>
        <v>58</v>
      </c>
      <c r="G301" s="143">
        <f t="shared" si="39"/>
        <v>27</v>
      </c>
      <c r="H301" s="143">
        <f t="shared" si="39"/>
        <v>43</v>
      </c>
      <c r="I301" s="143">
        <f t="shared" si="35"/>
        <v>5.0999999999999996</v>
      </c>
      <c r="J301" s="143"/>
      <c r="K301" s="143">
        <f t="shared" si="33"/>
        <v>0</v>
      </c>
      <c r="L301" s="143">
        <f t="shared" si="33"/>
        <v>0</v>
      </c>
      <c r="M301" s="143">
        <f t="shared" si="33"/>
        <v>3</v>
      </c>
      <c r="N301" s="143">
        <f t="shared" si="33"/>
        <v>0</v>
      </c>
      <c r="O301" s="143">
        <f t="shared" si="33"/>
        <v>4</v>
      </c>
      <c r="P301" s="143">
        <f t="shared" si="36"/>
        <v>1</v>
      </c>
      <c r="Q301" s="143">
        <f t="shared" si="37"/>
        <v>1</v>
      </c>
      <c r="R301" s="143">
        <f t="shared" si="38"/>
        <v>136</v>
      </c>
      <c r="S301" s="146"/>
      <c r="T301" s="259">
        <v>446099218</v>
      </c>
      <c r="U301" s="129" t="s">
        <v>683</v>
      </c>
      <c r="V301" s="259">
        <v>0</v>
      </c>
      <c r="W301" s="259">
        <v>0</v>
      </c>
      <c r="X301" s="259">
        <v>5</v>
      </c>
      <c r="Y301" s="259">
        <v>58</v>
      </c>
      <c r="Z301" s="259">
        <v>27</v>
      </c>
      <c r="AA301" s="259">
        <v>43</v>
      </c>
      <c r="AB301" s="259">
        <v>0</v>
      </c>
      <c r="AC301" s="259">
        <v>0</v>
      </c>
      <c r="AD301" s="259">
        <v>3</v>
      </c>
      <c r="AE301" s="259">
        <v>0</v>
      </c>
      <c r="AF301" s="259">
        <v>4</v>
      </c>
      <c r="AG301" s="259">
        <v>0</v>
      </c>
      <c r="AH301" s="259">
        <v>0</v>
      </c>
      <c r="AI301" s="259">
        <v>0</v>
      </c>
      <c r="AJ301" s="259">
        <v>1</v>
      </c>
      <c r="AK301" s="128"/>
      <c r="AL301" s="259">
        <v>446</v>
      </c>
      <c r="AM301" s="259">
        <v>99</v>
      </c>
      <c r="AN301" s="259">
        <v>218</v>
      </c>
      <c r="AO301" s="259">
        <v>1</v>
      </c>
    </row>
    <row r="302" spans="1:41">
      <c r="A302" s="131">
        <f t="shared" si="34"/>
        <v>446099220</v>
      </c>
      <c r="B302" s="132" t="str">
        <f t="shared" si="34"/>
        <v>FOXBOROUGH REGIONAL</v>
      </c>
      <c r="C302" s="143">
        <f t="shared" si="40"/>
        <v>0</v>
      </c>
      <c r="D302" s="143">
        <f t="shared" si="40"/>
        <v>0</v>
      </c>
      <c r="E302" s="143">
        <f t="shared" si="40"/>
        <v>1</v>
      </c>
      <c r="F302" s="143">
        <f t="shared" si="39"/>
        <v>10</v>
      </c>
      <c r="G302" s="143">
        <f t="shared" si="39"/>
        <v>4</v>
      </c>
      <c r="H302" s="143">
        <f t="shared" si="39"/>
        <v>3</v>
      </c>
      <c r="I302" s="143">
        <f t="shared" si="35"/>
        <v>0.71250000000000002</v>
      </c>
      <c r="J302" s="143"/>
      <c r="K302" s="143">
        <f t="shared" si="33"/>
        <v>0</v>
      </c>
      <c r="L302" s="143">
        <f t="shared" si="33"/>
        <v>0</v>
      </c>
      <c r="M302" s="143">
        <f t="shared" si="33"/>
        <v>1</v>
      </c>
      <c r="N302" s="143">
        <f t="shared" si="33"/>
        <v>0</v>
      </c>
      <c r="O302" s="143">
        <f t="shared" si="33"/>
        <v>5</v>
      </c>
      <c r="P302" s="143">
        <f t="shared" si="36"/>
        <v>0</v>
      </c>
      <c r="Q302" s="143">
        <f t="shared" si="37"/>
        <v>6</v>
      </c>
      <c r="R302" s="143">
        <f t="shared" si="38"/>
        <v>19</v>
      </c>
      <c r="S302" s="146"/>
      <c r="T302" s="259">
        <v>446099220</v>
      </c>
      <c r="U302" s="129" t="s">
        <v>683</v>
      </c>
      <c r="V302" s="259">
        <v>0</v>
      </c>
      <c r="W302" s="259">
        <v>0</v>
      </c>
      <c r="X302" s="259">
        <v>1</v>
      </c>
      <c r="Y302" s="259">
        <v>10</v>
      </c>
      <c r="Z302" s="259">
        <v>4</v>
      </c>
      <c r="AA302" s="259">
        <v>3</v>
      </c>
      <c r="AB302" s="259">
        <v>0</v>
      </c>
      <c r="AC302" s="259">
        <v>0</v>
      </c>
      <c r="AD302" s="259">
        <v>1</v>
      </c>
      <c r="AE302" s="259">
        <v>0</v>
      </c>
      <c r="AF302" s="259">
        <v>5</v>
      </c>
      <c r="AG302" s="259">
        <v>0</v>
      </c>
      <c r="AH302" s="259">
        <v>0</v>
      </c>
      <c r="AI302" s="259">
        <v>0</v>
      </c>
      <c r="AJ302" s="259">
        <v>0</v>
      </c>
      <c r="AK302" s="128"/>
      <c r="AL302" s="259">
        <v>446</v>
      </c>
      <c r="AM302" s="259">
        <v>99</v>
      </c>
      <c r="AN302" s="259">
        <v>220</v>
      </c>
      <c r="AO302" s="259">
        <v>6</v>
      </c>
    </row>
    <row r="303" spans="1:41">
      <c r="A303" s="131">
        <f t="shared" si="34"/>
        <v>446099238</v>
      </c>
      <c r="B303" s="132" t="str">
        <f t="shared" si="34"/>
        <v>FOXBOROUGH REGIONAL</v>
      </c>
      <c r="C303" s="143">
        <f t="shared" si="40"/>
        <v>0</v>
      </c>
      <c r="D303" s="143">
        <f t="shared" si="40"/>
        <v>0</v>
      </c>
      <c r="E303" s="143">
        <f t="shared" si="40"/>
        <v>1</v>
      </c>
      <c r="F303" s="143">
        <f t="shared" si="39"/>
        <v>6</v>
      </c>
      <c r="G303" s="143">
        <f t="shared" si="39"/>
        <v>3</v>
      </c>
      <c r="H303" s="143">
        <f t="shared" si="39"/>
        <v>0</v>
      </c>
      <c r="I303" s="143">
        <f t="shared" si="35"/>
        <v>0.41249999999999998</v>
      </c>
      <c r="J303" s="143"/>
      <c r="K303" s="143">
        <f t="shared" si="33"/>
        <v>0</v>
      </c>
      <c r="L303" s="143">
        <f t="shared" si="33"/>
        <v>0</v>
      </c>
      <c r="M303" s="143">
        <f t="shared" si="33"/>
        <v>1</v>
      </c>
      <c r="N303" s="143">
        <f t="shared" si="33"/>
        <v>0</v>
      </c>
      <c r="O303" s="143">
        <f t="shared" si="33"/>
        <v>0</v>
      </c>
      <c r="P303" s="143">
        <f t="shared" si="36"/>
        <v>1</v>
      </c>
      <c r="Q303" s="143">
        <f t="shared" si="37"/>
        <v>2</v>
      </c>
      <c r="R303" s="143">
        <f t="shared" si="38"/>
        <v>11</v>
      </c>
      <c r="S303" s="146"/>
      <c r="T303" s="259">
        <v>446099238</v>
      </c>
      <c r="U303" s="129" t="s">
        <v>683</v>
      </c>
      <c r="V303" s="259">
        <v>0</v>
      </c>
      <c r="W303" s="259">
        <v>0</v>
      </c>
      <c r="X303" s="259">
        <v>1</v>
      </c>
      <c r="Y303" s="259">
        <v>6</v>
      </c>
      <c r="Z303" s="259">
        <v>3</v>
      </c>
      <c r="AA303" s="259">
        <v>0</v>
      </c>
      <c r="AB303" s="259">
        <v>0</v>
      </c>
      <c r="AC303" s="259">
        <v>0</v>
      </c>
      <c r="AD303" s="259">
        <v>1</v>
      </c>
      <c r="AE303" s="259">
        <v>0</v>
      </c>
      <c r="AF303" s="259">
        <v>0</v>
      </c>
      <c r="AG303" s="259">
        <v>0</v>
      </c>
      <c r="AH303" s="259">
        <v>0</v>
      </c>
      <c r="AI303" s="259">
        <v>1</v>
      </c>
      <c r="AJ303" s="259">
        <v>0</v>
      </c>
      <c r="AK303" s="128"/>
      <c r="AL303" s="259">
        <v>446</v>
      </c>
      <c r="AM303" s="259">
        <v>99</v>
      </c>
      <c r="AN303" s="259">
        <v>238</v>
      </c>
      <c r="AO303" s="259">
        <v>2</v>
      </c>
    </row>
    <row r="304" spans="1:41">
      <c r="A304" s="131">
        <f t="shared" si="34"/>
        <v>446099244</v>
      </c>
      <c r="B304" s="132" t="str">
        <f t="shared" si="34"/>
        <v>FOXBOROUGH REGIONAL</v>
      </c>
      <c r="C304" s="143">
        <f t="shared" si="40"/>
        <v>0</v>
      </c>
      <c r="D304" s="143">
        <f t="shared" si="40"/>
        <v>0</v>
      </c>
      <c r="E304" s="143">
        <f t="shared" si="40"/>
        <v>0</v>
      </c>
      <c r="F304" s="143">
        <f t="shared" si="39"/>
        <v>1</v>
      </c>
      <c r="G304" s="143">
        <f t="shared" si="39"/>
        <v>3</v>
      </c>
      <c r="H304" s="143">
        <f t="shared" si="39"/>
        <v>4</v>
      </c>
      <c r="I304" s="143">
        <f t="shared" si="35"/>
        <v>0.33750000000000002</v>
      </c>
      <c r="J304" s="143"/>
      <c r="K304" s="143">
        <f t="shared" si="33"/>
        <v>0</v>
      </c>
      <c r="L304" s="143">
        <f t="shared" si="33"/>
        <v>0</v>
      </c>
      <c r="M304" s="143">
        <f t="shared" si="33"/>
        <v>1</v>
      </c>
      <c r="N304" s="143">
        <f t="shared" si="33"/>
        <v>0</v>
      </c>
      <c r="O304" s="143">
        <f t="shared" si="33"/>
        <v>1</v>
      </c>
      <c r="P304" s="143">
        <f t="shared" si="36"/>
        <v>2</v>
      </c>
      <c r="Q304" s="143">
        <f t="shared" si="37"/>
        <v>8</v>
      </c>
      <c r="R304" s="143">
        <f t="shared" si="38"/>
        <v>9</v>
      </c>
      <c r="S304" s="146"/>
      <c r="T304" s="259">
        <v>446099244</v>
      </c>
      <c r="U304" s="129" t="s">
        <v>683</v>
      </c>
      <c r="V304" s="259">
        <v>0</v>
      </c>
      <c r="W304" s="259">
        <v>0</v>
      </c>
      <c r="X304" s="259">
        <v>0</v>
      </c>
      <c r="Y304" s="259">
        <v>1</v>
      </c>
      <c r="Z304" s="259">
        <v>3</v>
      </c>
      <c r="AA304" s="259">
        <v>4</v>
      </c>
      <c r="AB304" s="259">
        <v>0</v>
      </c>
      <c r="AC304" s="259">
        <v>0</v>
      </c>
      <c r="AD304" s="259">
        <v>1</v>
      </c>
      <c r="AE304" s="259">
        <v>0</v>
      </c>
      <c r="AF304" s="259">
        <v>1</v>
      </c>
      <c r="AG304" s="259">
        <v>0</v>
      </c>
      <c r="AH304" s="259">
        <v>0</v>
      </c>
      <c r="AI304" s="259">
        <v>0</v>
      </c>
      <c r="AJ304" s="259">
        <v>2</v>
      </c>
      <c r="AK304" s="128"/>
      <c r="AL304" s="259">
        <v>446</v>
      </c>
      <c r="AM304" s="259">
        <v>99</v>
      </c>
      <c r="AN304" s="259">
        <v>244</v>
      </c>
      <c r="AO304" s="259">
        <v>8</v>
      </c>
    </row>
    <row r="305" spans="1:41">
      <c r="A305" s="131">
        <f t="shared" si="34"/>
        <v>446099266</v>
      </c>
      <c r="B305" s="132" t="str">
        <f t="shared" si="34"/>
        <v>FOXBOROUGH REGIONAL</v>
      </c>
      <c r="C305" s="143">
        <f t="shared" si="40"/>
        <v>0</v>
      </c>
      <c r="D305" s="143">
        <f t="shared" si="40"/>
        <v>0</v>
      </c>
      <c r="E305" s="143">
        <f t="shared" si="40"/>
        <v>1</v>
      </c>
      <c r="F305" s="143">
        <f t="shared" si="39"/>
        <v>4</v>
      </c>
      <c r="G305" s="143">
        <f t="shared" si="39"/>
        <v>2</v>
      </c>
      <c r="H305" s="143">
        <f t="shared" si="39"/>
        <v>1</v>
      </c>
      <c r="I305" s="143">
        <f t="shared" si="35"/>
        <v>0.3</v>
      </c>
      <c r="J305" s="143"/>
      <c r="K305" s="143">
        <f t="shared" si="33"/>
        <v>0</v>
      </c>
      <c r="L305" s="143">
        <f t="shared" si="33"/>
        <v>0</v>
      </c>
      <c r="M305" s="143">
        <f t="shared" si="33"/>
        <v>0</v>
      </c>
      <c r="N305" s="143">
        <f t="shared" si="33"/>
        <v>0</v>
      </c>
      <c r="O305" s="143">
        <f t="shared" si="33"/>
        <v>0</v>
      </c>
      <c r="P305" s="143">
        <f t="shared" si="36"/>
        <v>0</v>
      </c>
      <c r="Q305" s="143">
        <f t="shared" si="37"/>
        <v>1</v>
      </c>
      <c r="R305" s="143">
        <f t="shared" si="38"/>
        <v>8</v>
      </c>
      <c r="S305" s="146"/>
      <c r="T305" s="259">
        <v>446099266</v>
      </c>
      <c r="U305" s="129" t="s">
        <v>683</v>
      </c>
      <c r="V305" s="259">
        <v>0</v>
      </c>
      <c r="W305" s="259">
        <v>0</v>
      </c>
      <c r="X305" s="259">
        <v>1</v>
      </c>
      <c r="Y305" s="259">
        <v>4</v>
      </c>
      <c r="Z305" s="259">
        <v>2</v>
      </c>
      <c r="AA305" s="259">
        <v>1</v>
      </c>
      <c r="AB305" s="259">
        <v>0</v>
      </c>
      <c r="AC305" s="259">
        <v>0</v>
      </c>
      <c r="AD305" s="259">
        <v>0</v>
      </c>
      <c r="AE305" s="259">
        <v>0</v>
      </c>
      <c r="AF305" s="259">
        <v>0</v>
      </c>
      <c r="AG305" s="259">
        <v>0</v>
      </c>
      <c r="AH305" s="259">
        <v>0</v>
      </c>
      <c r="AI305" s="259">
        <v>0</v>
      </c>
      <c r="AJ305" s="259">
        <v>0</v>
      </c>
      <c r="AK305" s="128"/>
      <c r="AL305" s="259">
        <v>446</v>
      </c>
      <c r="AM305" s="259">
        <v>99</v>
      </c>
      <c r="AN305" s="259">
        <v>266</v>
      </c>
      <c r="AO305" s="259">
        <v>1</v>
      </c>
    </row>
    <row r="306" spans="1:41">
      <c r="A306" s="131">
        <f t="shared" si="34"/>
        <v>446099285</v>
      </c>
      <c r="B306" s="132" t="str">
        <f t="shared" si="34"/>
        <v>FOXBOROUGH REGIONAL</v>
      </c>
      <c r="C306" s="143">
        <f t="shared" si="40"/>
        <v>0</v>
      </c>
      <c r="D306" s="143">
        <f t="shared" si="40"/>
        <v>0</v>
      </c>
      <c r="E306" s="143">
        <f t="shared" si="40"/>
        <v>6</v>
      </c>
      <c r="F306" s="143">
        <f t="shared" si="39"/>
        <v>34</v>
      </c>
      <c r="G306" s="143">
        <f t="shared" si="39"/>
        <v>10</v>
      </c>
      <c r="H306" s="143">
        <f t="shared" si="39"/>
        <v>18</v>
      </c>
      <c r="I306" s="143">
        <f t="shared" si="35"/>
        <v>2.6625000000000001</v>
      </c>
      <c r="J306" s="143"/>
      <c r="K306" s="143">
        <f t="shared" si="33"/>
        <v>0</v>
      </c>
      <c r="L306" s="143">
        <f t="shared" si="33"/>
        <v>0</v>
      </c>
      <c r="M306" s="143">
        <f t="shared" si="33"/>
        <v>3</v>
      </c>
      <c r="N306" s="143">
        <f t="shared" si="33"/>
        <v>0</v>
      </c>
      <c r="O306" s="143">
        <f t="shared" si="33"/>
        <v>8</v>
      </c>
      <c r="P306" s="143">
        <f t="shared" si="36"/>
        <v>0</v>
      </c>
      <c r="Q306" s="143">
        <f t="shared" si="37"/>
        <v>2</v>
      </c>
      <c r="R306" s="143">
        <f t="shared" si="38"/>
        <v>71</v>
      </c>
      <c r="S306" s="146"/>
      <c r="T306" s="259">
        <v>446099285</v>
      </c>
      <c r="U306" s="129" t="s">
        <v>683</v>
      </c>
      <c r="V306" s="259">
        <v>0</v>
      </c>
      <c r="W306" s="259">
        <v>0</v>
      </c>
      <c r="X306" s="259">
        <v>6</v>
      </c>
      <c r="Y306" s="259">
        <v>34</v>
      </c>
      <c r="Z306" s="259">
        <v>10</v>
      </c>
      <c r="AA306" s="259">
        <v>18</v>
      </c>
      <c r="AB306" s="259">
        <v>0</v>
      </c>
      <c r="AC306" s="259">
        <v>0</v>
      </c>
      <c r="AD306" s="259">
        <v>3</v>
      </c>
      <c r="AE306" s="259">
        <v>0</v>
      </c>
      <c r="AF306" s="259">
        <v>8</v>
      </c>
      <c r="AG306" s="259">
        <v>0</v>
      </c>
      <c r="AH306" s="259">
        <v>0</v>
      </c>
      <c r="AI306" s="259">
        <v>0</v>
      </c>
      <c r="AJ306" s="259">
        <v>0</v>
      </c>
      <c r="AK306" s="128"/>
      <c r="AL306" s="259">
        <v>446</v>
      </c>
      <c r="AM306" s="259">
        <v>99</v>
      </c>
      <c r="AN306" s="259">
        <v>285</v>
      </c>
      <c r="AO306" s="259">
        <v>2</v>
      </c>
    </row>
    <row r="307" spans="1:41">
      <c r="A307" s="131">
        <f t="shared" si="34"/>
        <v>446099293</v>
      </c>
      <c r="B307" s="132" t="str">
        <f t="shared" si="34"/>
        <v>FOXBOROUGH REGIONAL</v>
      </c>
      <c r="C307" s="143">
        <f t="shared" si="40"/>
        <v>0</v>
      </c>
      <c r="D307" s="143">
        <f t="shared" si="40"/>
        <v>0</v>
      </c>
      <c r="E307" s="143">
        <f t="shared" si="40"/>
        <v>0</v>
      </c>
      <c r="F307" s="143">
        <f t="shared" si="39"/>
        <v>2</v>
      </c>
      <c r="G307" s="143">
        <f t="shared" si="39"/>
        <v>2</v>
      </c>
      <c r="H307" s="143">
        <f t="shared" si="39"/>
        <v>2</v>
      </c>
      <c r="I307" s="143">
        <f t="shared" si="35"/>
        <v>0.22500000000000001</v>
      </c>
      <c r="J307" s="143"/>
      <c r="K307" s="143">
        <f t="shared" si="33"/>
        <v>0</v>
      </c>
      <c r="L307" s="143">
        <f t="shared" si="33"/>
        <v>0</v>
      </c>
      <c r="M307" s="143">
        <f t="shared" si="33"/>
        <v>0</v>
      </c>
      <c r="N307" s="143">
        <f t="shared" si="33"/>
        <v>0</v>
      </c>
      <c r="O307" s="143">
        <f t="shared" si="33"/>
        <v>0</v>
      </c>
      <c r="P307" s="143">
        <f t="shared" si="36"/>
        <v>0</v>
      </c>
      <c r="Q307" s="143">
        <f t="shared" si="37"/>
        <v>1</v>
      </c>
      <c r="R307" s="143">
        <f t="shared" si="38"/>
        <v>6</v>
      </c>
      <c r="S307" s="146"/>
      <c r="T307" s="259">
        <v>446099293</v>
      </c>
      <c r="U307" s="129" t="s">
        <v>683</v>
      </c>
      <c r="V307" s="259">
        <v>0</v>
      </c>
      <c r="W307" s="259">
        <v>0</v>
      </c>
      <c r="X307" s="259">
        <v>0</v>
      </c>
      <c r="Y307" s="259">
        <v>2</v>
      </c>
      <c r="Z307" s="259">
        <v>2</v>
      </c>
      <c r="AA307" s="259">
        <v>2</v>
      </c>
      <c r="AB307" s="259">
        <v>0</v>
      </c>
      <c r="AC307" s="259">
        <v>0</v>
      </c>
      <c r="AD307" s="259">
        <v>0</v>
      </c>
      <c r="AE307" s="259">
        <v>0</v>
      </c>
      <c r="AF307" s="259">
        <v>0</v>
      </c>
      <c r="AG307" s="259">
        <v>0</v>
      </c>
      <c r="AH307" s="259">
        <v>0</v>
      </c>
      <c r="AI307" s="259">
        <v>0</v>
      </c>
      <c r="AJ307" s="259">
        <v>0</v>
      </c>
      <c r="AK307" s="128"/>
      <c r="AL307" s="259">
        <v>446</v>
      </c>
      <c r="AM307" s="259">
        <v>99</v>
      </c>
      <c r="AN307" s="259">
        <v>293</v>
      </c>
      <c r="AO307" s="259">
        <v>1</v>
      </c>
    </row>
    <row r="308" spans="1:41">
      <c r="A308" s="131">
        <f t="shared" si="34"/>
        <v>446099307</v>
      </c>
      <c r="B308" s="132" t="str">
        <f t="shared" si="34"/>
        <v>FOXBOROUGH REGIONAL</v>
      </c>
      <c r="C308" s="143">
        <f t="shared" si="40"/>
        <v>0</v>
      </c>
      <c r="D308" s="143">
        <f t="shared" si="40"/>
        <v>0</v>
      </c>
      <c r="E308" s="143">
        <f t="shared" si="40"/>
        <v>5</v>
      </c>
      <c r="F308" s="143">
        <f t="shared" si="39"/>
        <v>8</v>
      </c>
      <c r="G308" s="143">
        <f t="shared" si="39"/>
        <v>3</v>
      </c>
      <c r="H308" s="143">
        <f t="shared" si="39"/>
        <v>3</v>
      </c>
      <c r="I308" s="143">
        <f t="shared" si="35"/>
        <v>0.71250000000000002</v>
      </c>
      <c r="J308" s="143"/>
      <c r="K308" s="143">
        <f t="shared" si="33"/>
        <v>0</v>
      </c>
      <c r="L308" s="143">
        <f t="shared" si="33"/>
        <v>0</v>
      </c>
      <c r="M308" s="143">
        <f t="shared" si="33"/>
        <v>0</v>
      </c>
      <c r="N308" s="143">
        <f t="shared" si="33"/>
        <v>0</v>
      </c>
      <c r="O308" s="143">
        <f t="shared" si="33"/>
        <v>1</v>
      </c>
      <c r="P308" s="143">
        <f t="shared" si="36"/>
        <v>1</v>
      </c>
      <c r="Q308" s="143">
        <f t="shared" si="37"/>
        <v>2</v>
      </c>
      <c r="R308" s="143">
        <f t="shared" si="38"/>
        <v>19</v>
      </c>
      <c r="S308" s="146"/>
      <c r="T308" s="259">
        <v>446099307</v>
      </c>
      <c r="U308" s="129" t="s">
        <v>683</v>
      </c>
      <c r="V308" s="259">
        <v>0</v>
      </c>
      <c r="W308" s="259">
        <v>0</v>
      </c>
      <c r="X308" s="259">
        <v>5</v>
      </c>
      <c r="Y308" s="259">
        <v>8</v>
      </c>
      <c r="Z308" s="259">
        <v>3</v>
      </c>
      <c r="AA308" s="259">
        <v>3</v>
      </c>
      <c r="AB308" s="259">
        <v>0</v>
      </c>
      <c r="AC308" s="259">
        <v>0</v>
      </c>
      <c r="AD308" s="259">
        <v>0</v>
      </c>
      <c r="AE308" s="259">
        <v>0</v>
      </c>
      <c r="AF308" s="259">
        <v>1</v>
      </c>
      <c r="AG308" s="259">
        <v>0</v>
      </c>
      <c r="AH308" s="259">
        <v>0</v>
      </c>
      <c r="AI308" s="259">
        <v>1</v>
      </c>
      <c r="AJ308" s="259">
        <v>0</v>
      </c>
      <c r="AK308" s="128"/>
      <c r="AL308" s="259">
        <v>446</v>
      </c>
      <c r="AM308" s="259">
        <v>99</v>
      </c>
      <c r="AN308" s="259">
        <v>307</v>
      </c>
      <c r="AO308" s="259">
        <v>2</v>
      </c>
    </row>
    <row r="309" spans="1:41">
      <c r="A309" s="131">
        <f t="shared" si="34"/>
        <v>446099323</v>
      </c>
      <c r="B309" s="132" t="str">
        <f t="shared" si="34"/>
        <v>FOXBOROUGH REGIONAL</v>
      </c>
      <c r="C309" s="143">
        <f t="shared" si="40"/>
        <v>0</v>
      </c>
      <c r="D309" s="143">
        <f t="shared" si="40"/>
        <v>0</v>
      </c>
      <c r="E309" s="143">
        <f t="shared" si="40"/>
        <v>0</v>
      </c>
      <c r="F309" s="143">
        <f t="shared" si="39"/>
        <v>0</v>
      </c>
      <c r="G309" s="143">
        <f t="shared" si="39"/>
        <v>1</v>
      </c>
      <c r="H309" s="143">
        <f t="shared" si="39"/>
        <v>0</v>
      </c>
      <c r="I309" s="143">
        <f t="shared" si="35"/>
        <v>3.7499999999999999E-2</v>
      </c>
      <c r="J309" s="143"/>
      <c r="K309" s="143">
        <f t="shared" si="33"/>
        <v>0</v>
      </c>
      <c r="L309" s="143">
        <f t="shared" si="33"/>
        <v>0</v>
      </c>
      <c r="M309" s="143">
        <f t="shared" si="33"/>
        <v>0</v>
      </c>
      <c r="N309" s="143">
        <f t="shared" si="33"/>
        <v>0</v>
      </c>
      <c r="O309" s="143">
        <f t="shared" si="33"/>
        <v>0</v>
      </c>
      <c r="P309" s="143">
        <f t="shared" si="36"/>
        <v>0</v>
      </c>
      <c r="Q309" s="143">
        <f t="shared" si="37"/>
        <v>1</v>
      </c>
      <c r="R309" s="143">
        <f t="shared" si="38"/>
        <v>1</v>
      </c>
      <c r="S309" s="146"/>
      <c r="T309" s="259">
        <v>446099323</v>
      </c>
      <c r="U309" s="129" t="s">
        <v>683</v>
      </c>
      <c r="V309" s="259">
        <v>0</v>
      </c>
      <c r="W309" s="259">
        <v>0</v>
      </c>
      <c r="X309" s="259">
        <v>0</v>
      </c>
      <c r="Y309" s="259">
        <v>0</v>
      </c>
      <c r="Z309" s="259">
        <v>1</v>
      </c>
      <c r="AA309" s="259">
        <v>0</v>
      </c>
      <c r="AB309" s="259">
        <v>0</v>
      </c>
      <c r="AC309" s="259">
        <v>0</v>
      </c>
      <c r="AD309" s="259">
        <v>0</v>
      </c>
      <c r="AE309" s="259">
        <v>0</v>
      </c>
      <c r="AF309" s="259">
        <v>0</v>
      </c>
      <c r="AG309" s="259">
        <v>0</v>
      </c>
      <c r="AH309" s="259">
        <v>0</v>
      </c>
      <c r="AI309" s="259">
        <v>0</v>
      </c>
      <c r="AJ309" s="259">
        <v>0</v>
      </c>
      <c r="AK309" s="128"/>
      <c r="AL309" s="259">
        <v>446</v>
      </c>
      <c r="AM309" s="259">
        <v>99</v>
      </c>
      <c r="AN309" s="259">
        <v>323</v>
      </c>
      <c r="AO309" s="259">
        <v>1</v>
      </c>
    </row>
    <row r="310" spans="1:41">
      <c r="A310" s="131">
        <f t="shared" si="34"/>
        <v>446099350</v>
      </c>
      <c r="B310" s="132" t="str">
        <f t="shared" si="34"/>
        <v>FOXBOROUGH REGIONAL</v>
      </c>
      <c r="C310" s="143">
        <f t="shared" si="40"/>
        <v>0</v>
      </c>
      <c r="D310" s="143">
        <f t="shared" si="40"/>
        <v>0</v>
      </c>
      <c r="E310" s="143">
        <f t="shared" si="40"/>
        <v>2</v>
      </c>
      <c r="F310" s="143">
        <f t="shared" si="39"/>
        <v>6</v>
      </c>
      <c r="G310" s="143">
        <f t="shared" si="39"/>
        <v>1</v>
      </c>
      <c r="H310" s="143">
        <f t="shared" si="39"/>
        <v>0</v>
      </c>
      <c r="I310" s="143">
        <f t="shared" si="35"/>
        <v>0.33750000000000002</v>
      </c>
      <c r="J310" s="143"/>
      <c r="K310" s="143">
        <f t="shared" si="33"/>
        <v>0</v>
      </c>
      <c r="L310" s="143">
        <f t="shared" si="33"/>
        <v>0</v>
      </c>
      <c r="M310" s="143">
        <f t="shared" si="33"/>
        <v>0</v>
      </c>
      <c r="N310" s="143">
        <f t="shared" si="33"/>
        <v>0</v>
      </c>
      <c r="O310" s="143">
        <f t="shared" si="33"/>
        <v>2</v>
      </c>
      <c r="P310" s="143">
        <f t="shared" si="36"/>
        <v>0</v>
      </c>
      <c r="Q310" s="143">
        <f t="shared" si="37"/>
        <v>5</v>
      </c>
      <c r="R310" s="143">
        <f t="shared" si="38"/>
        <v>9</v>
      </c>
      <c r="S310" s="146"/>
      <c r="T310" s="259">
        <v>446099350</v>
      </c>
      <c r="U310" s="129" t="s">
        <v>683</v>
      </c>
      <c r="V310" s="259">
        <v>0</v>
      </c>
      <c r="W310" s="259">
        <v>0</v>
      </c>
      <c r="X310" s="259">
        <v>2</v>
      </c>
      <c r="Y310" s="259">
        <v>6</v>
      </c>
      <c r="Z310" s="259">
        <v>1</v>
      </c>
      <c r="AA310" s="259">
        <v>0</v>
      </c>
      <c r="AB310" s="259">
        <v>0</v>
      </c>
      <c r="AC310" s="259">
        <v>0</v>
      </c>
      <c r="AD310" s="259">
        <v>0</v>
      </c>
      <c r="AE310" s="259">
        <v>0</v>
      </c>
      <c r="AF310" s="259">
        <v>2</v>
      </c>
      <c r="AG310" s="259">
        <v>0</v>
      </c>
      <c r="AH310" s="259">
        <v>0</v>
      </c>
      <c r="AI310" s="259">
        <v>0</v>
      </c>
      <c r="AJ310" s="259">
        <v>0</v>
      </c>
      <c r="AK310" s="128"/>
      <c r="AL310" s="259">
        <v>446</v>
      </c>
      <c r="AM310" s="259">
        <v>99</v>
      </c>
      <c r="AN310" s="259">
        <v>350</v>
      </c>
      <c r="AO310" s="259">
        <v>5</v>
      </c>
    </row>
    <row r="311" spans="1:41">
      <c r="A311" s="131">
        <f t="shared" si="34"/>
        <v>446099352</v>
      </c>
      <c r="B311" s="132" t="str">
        <f t="shared" si="34"/>
        <v>FOXBOROUGH REGIONAL</v>
      </c>
      <c r="C311" s="143">
        <f t="shared" si="40"/>
        <v>0</v>
      </c>
      <c r="D311" s="143">
        <f t="shared" si="40"/>
        <v>0</v>
      </c>
      <c r="E311" s="143">
        <f t="shared" si="40"/>
        <v>0</v>
      </c>
      <c r="F311" s="143">
        <f t="shared" si="39"/>
        <v>0</v>
      </c>
      <c r="G311" s="143">
        <f t="shared" si="39"/>
        <v>0</v>
      </c>
      <c r="H311" s="143">
        <f t="shared" si="39"/>
        <v>1</v>
      </c>
      <c r="I311" s="143">
        <f t="shared" si="35"/>
        <v>3.7499999999999999E-2</v>
      </c>
      <c r="J311" s="143"/>
      <c r="K311" s="143">
        <f t="shared" si="33"/>
        <v>0</v>
      </c>
      <c r="L311" s="143">
        <f t="shared" si="33"/>
        <v>0</v>
      </c>
      <c r="M311" s="143">
        <f t="shared" si="33"/>
        <v>0</v>
      </c>
      <c r="N311" s="143">
        <f t="shared" si="33"/>
        <v>0</v>
      </c>
      <c r="O311" s="143">
        <f t="shared" si="33"/>
        <v>0</v>
      </c>
      <c r="P311" s="143">
        <f t="shared" si="36"/>
        <v>1</v>
      </c>
      <c r="Q311" s="143">
        <f t="shared" si="37"/>
        <v>10</v>
      </c>
      <c r="R311" s="143">
        <f t="shared" si="38"/>
        <v>1</v>
      </c>
      <c r="S311" s="146"/>
      <c r="T311" s="259">
        <v>446099352</v>
      </c>
      <c r="U311" s="129" t="s">
        <v>683</v>
      </c>
      <c r="V311" s="259">
        <v>0</v>
      </c>
      <c r="W311" s="259">
        <v>0</v>
      </c>
      <c r="X311" s="259">
        <v>0</v>
      </c>
      <c r="Y311" s="259">
        <v>0</v>
      </c>
      <c r="Z311" s="259">
        <v>0</v>
      </c>
      <c r="AA311" s="259">
        <v>1</v>
      </c>
      <c r="AB311" s="259">
        <v>0</v>
      </c>
      <c r="AC311" s="259">
        <v>0</v>
      </c>
      <c r="AD311" s="259">
        <v>0</v>
      </c>
      <c r="AE311" s="259">
        <v>0</v>
      </c>
      <c r="AF311" s="259">
        <v>0</v>
      </c>
      <c r="AG311" s="259">
        <v>0</v>
      </c>
      <c r="AH311" s="259">
        <v>0</v>
      </c>
      <c r="AI311" s="259">
        <v>0</v>
      </c>
      <c r="AJ311" s="259">
        <v>1</v>
      </c>
      <c r="AK311" s="128"/>
      <c r="AL311" s="259">
        <v>446</v>
      </c>
      <c r="AM311" s="259">
        <v>99</v>
      </c>
      <c r="AN311" s="259">
        <v>352</v>
      </c>
      <c r="AO311" s="259">
        <v>10</v>
      </c>
    </row>
    <row r="312" spans="1:41">
      <c r="A312" s="131">
        <f t="shared" si="34"/>
        <v>446099625</v>
      </c>
      <c r="B312" s="132" t="str">
        <f t="shared" si="34"/>
        <v>FOXBOROUGH REGIONAL</v>
      </c>
      <c r="C312" s="143">
        <f t="shared" si="40"/>
        <v>0</v>
      </c>
      <c r="D312" s="143">
        <f t="shared" si="40"/>
        <v>0</v>
      </c>
      <c r="E312" s="143">
        <f t="shared" si="40"/>
        <v>0</v>
      </c>
      <c r="F312" s="143">
        <f t="shared" si="39"/>
        <v>1</v>
      </c>
      <c r="G312" s="143">
        <f t="shared" si="39"/>
        <v>3</v>
      </c>
      <c r="H312" s="143">
        <f t="shared" si="39"/>
        <v>3</v>
      </c>
      <c r="I312" s="143">
        <f t="shared" si="35"/>
        <v>0.26250000000000001</v>
      </c>
      <c r="J312" s="143"/>
      <c r="K312" s="143">
        <f t="shared" si="33"/>
        <v>0</v>
      </c>
      <c r="L312" s="143">
        <f t="shared" si="33"/>
        <v>0</v>
      </c>
      <c r="M312" s="143">
        <f t="shared" si="33"/>
        <v>0</v>
      </c>
      <c r="N312" s="143">
        <f t="shared" si="33"/>
        <v>0</v>
      </c>
      <c r="O312" s="143">
        <f t="shared" si="33"/>
        <v>1</v>
      </c>
      <c r="P312" s="143">
        <f t="shared" si="36"/>
        <v>1</v>
      </c>
      <c r="Q312" s="143">
        <f t="shared" si="37"/>
        <v>7</v>
      </c>
      <c r="R312" s="143">
        <f t="shared" si="38"/>
        <v>7</v>
      </c>
      <c r="S312" s="146"/>
      <c r="T312" s="259">
        <v>446099625</v>
      </c>
      <c r="U312" s="129" t="s">
        <v>683</v>
      </c>
      <c r="V312" s="259">
        <v>0</v>
      </c>
      <c r="W312" s="259">
        <v>0</v>
      </c>
      <c r="X312" s="259">
        <v>0</v>
      </c>
      <c r="Y312" s="259">
        <v>1</v>
      </c>
      <c r="Z312" s="259">
        <v>3</v>
      </c>
      <c r="AA312" s="259">
        <v>3</v>
      </c>
      <c r="AB312" s="259">
        <v>0</v>
      </c>
      <c r="AC312" s="259">
        <v>0</v>
      </c>
      <c r="AD312" s="259">
        <v>0</v>
      </c>
      <c r="AE312" s="259">
        <v>0</v>
      </c>
      <c r="AF312" s="259">
        <v>1</v>
      </c>
      <c r="AG312" s="259">
        <v>0</v>
      </c>
      <c r="AH312" s="259">
        <v>0</v>
      </c>
      <c r="AI312" s="259">
        <v>0</v>
      </c>
      <c r="AJ312" s="259">
        <v>1</v>
      </c>
      <c r="AK312" s="128"/>
      <c r="AL312" s="259">
        <v>446</v>
      </c>
      <c r="AM312" s="259">
        <v>99</v>
      </c>
      <c r="AN312" s="259">
        <v>625</v>
      </c>
      <c r="AO312" s="259">
        <v>7</v>
      </c>
    </row>
    <row r="313" spans="1:41">
      <c r="A313" s="131">
        <f t="shared" si="34"/>
        <v>446099650</v>
      </c>
      <c r="B313" s="132" t="str">
        <f t="shared" si="34"/>
        <v>FOXBOROUGH REGIONAL</v>
      </c>
      <c r="C313" s="143">
        <f t="shared" si="40"/>
        <v>0</v>
      </c>
      <c r="D313" s="143">
        <f t="shared" si="40"/>
        <v>0</v>
      </c>
      <c r="E313" s="143">
        <f t="shared" si="40"/>
        <v>1</v>
      </c>
      <c r="F313" s="143">
        <f t="shared" si="39"/>
        <v>1</v>
      </c>
      <c r="G313" s="143">
        <f t="shared" si="39"/>
        <v>0</v>
      </c>
      <c r="H313" s="143">
        <f t="shared" si="39"/>
        <v>0</v>
      </c>
      <c r="I313" s="143">
        <f t="shared" si="35"/>
        <v>7.4999999999999997E-2</v>
      </c>
      <c r="J313" s="143"/>
      <c r="K313" s="143">
        <f t="shared" si="33"/>
        <v>0</v>
      </c>
      <c r="L313" s="143">
        <f t="shared" si="33"/>
        <v>0</v>
      </c>
      <c r="M313" s="143">
        <f t="shared" si="33"/>
        <v>0</v>
      </c>
      <c r="N313" s="143">
        <f t="shared" si="33"/>
        <v>0</v>
      </c>
      <c r="O313" s="143">
        <f t="shared" si="33"/>
        <v>0</v>
      </c>
      <c r="P313" s="143">
        <f t="shared" si="36"/>
        <v>0</v>
      </c>
      <c r="Q313" s="143">
        <f t="shared" si="37"/>
        <v>1</v>
      </c>
      <c r="R313" s="143">
        <f t="shared" si="38"/>
        <v>2</v>
      </c>
      <c r="S313" s="146"/>
      <c r="T313" s="259">
        <v>446099650</v>
      </c>
      <c r="U313" s="129" t="s">
        <v>683</v>
      </c>
      <c r="V313" s="259">
        <v>0</v>
      </c>
      <c r="W313" s="259">
        <v>0</v>
      </c>
      <c r="X313" s="259">
        <v>1</v>
      </c>
      <c r="Y313" s="259">
        <v>1</v>
      </c>
      <c r="Z313" s="259">
        <v>0</v>
      </c>
      <c r="AA313" s="259">
        <v>0</v>
      </c>
      <c r="AB313" s="259">
        <v>0</v>
      </c>
      <c r="AC313" s="259">
        <v>0</v>
      </c>
      <c r="AD313" s="259">
        <v>0</v>
      </c>
      <c r="AE313" s="259">
        <v>0</v>
      </c>
      <c r="AF313" s="259">
        <v>0</v>
      </c>
      <c r="AG313" s="259">
        <v>0</v>
      </c>
      <c r="AH313" s="259">
        <v>0</v>
      </c>
      <c r="AI313" s="259">
        <v>0</v>
      </c>
      <c r="AJ313" s="259">
        <v>0</v>
      </c>
      <c r="AK313" s="128"/>
      <c r="AL313" s="259">
        <v>446</v>
      </c>
      <c r="AM313" s="259">
        <v>99</v>
      </c>
      <c r="AN313" s="259">
        <v>650</v>
      </c>
      <c r="AO313" s="259">
        <v>1</v>
      </c>
    </row>
    <row r="314" spans="1:41">
      <c r="A314" s="131">
        <f t="shared" si="34"/>
        <v>446099690</v>
      </c>
      <c r="B314" s="132" t="str">
        <f t="shared" si="34"/>
        <v>FOXBOROUGH REGIONAL</v>
      </c>
      <c r="C314" s="143">
        <f t="shared" si="40"/>
        <v>0</v>
      </c>
      <c r="D314" s="143">
        <f t="shared" si="40"/>
        <v>0</v>
      </c>
      <c r="E314" s="143">
        <f t="shared" si="40"/>
        <v>0</v>
      </c>
      <c r="F314" s="143">
        <f t="shared" si="39"/>
        <v>0</v>
      </c>
      <c r="G314" s="143">
        <f t="shared" si="39"/>
        <v>5</v>
      </c>
      <c r="H314" s="143">
        <f t="shared" si="39"/>
        <v>7</v>
      </c>
      <c r="I314" s="143">
        <f t="shared" si="35"/>
        <v>0.45</v>
      </c>
      <c r="J314" s="143"/>
      <c r="K314" s="143">
        <f t="shared" si="33"/>
        <v>0</v>
      </c>
      <c r="L314" s="143">
        <f t="shared" si="33"/>
        <v>0</v>
      </c>
      <c r="M314" s="143">
        <f t="shared" si="33"/>
        <v>0</v>
      </c>
      <c r="N314" s="143">
        <f t="shared" si="33"/>
        <v>0</v>
      </c>
      <c r="O314" s="143">
        <f t="shared" si="33"/>
        <v>2</v>
      </c>
      <c r="P314" s="143">
        <f t="shared" si="36"/>
        <v>2</v>
      </c>
      <c r="Q314" s="143">
        <f t="shared" si="37"/>
        <v>8</v>
      </c>
      <c r="R314" s="143">
        <f t="shared" si="38"/>
        <v>12</v>
      </c>
      <c r="S314" s="146"/>
      <c r="T314" s="259">
        <v>446099690</v>
      </c>
      <c r="U314" s="129" t="s">
        <v>683</v>
      </c>
      <c r="V314" s="259">
        <v>0</v>
      </c>
      <c r="W314" s="259">
        <v>0</v>
      </c>
      <c r="X314" s="259">
        <v>0</v>
      </c>
      <c r="Y314" s="259">
        <v>0</v>
      </c>
      <c r="Z314" s="259">
        <v>5</v>
      </c>
      <c r="AA314" s="259">
        <v>7</v>
      </c>
      <c r="AB314" s="259">
        <v>0</v>
      </c>
      <c r="AC314" s="259">
        <v>0</v>
      </c>
      <c r="AD314" s="259">
        <v>0</v>
      </c>
      <c r="AE314" s="259">
        <v>0</v>
      </c>
      <c r="AF314" s="259">
        <v>2</v>
      </c>
      <c r="AG314" s="259">
        <v>0</v>
      </c>
      <c r="AH314" s="259">
        <v>0</v>
      </c>
      <c r="AI314" s="259">
        <v>0</v>
      </c>
      <c r="AJ314" s="259">
        <v>2</v>
      </c>
      <c r="AK314" s="128"/>
      <c r="AL314" s="259">
        <v>446</v>
      </c>
      <c r="AM314" s="259">
        <v>99</v>
      </c>
      <c r="AN314" s="259">
        <v>690</v>
      </c>
      <c r="AO314" s="259">
        <v>8</v>
      </c>
    </row>
    <row r="315" spans="1:41">
      <c r="A315" s="131">
        <f t="shared" si="34"/>
        <v>447101025</v>
      </c>
      <c r="B315" s="132" t="str">
        <f t="shared" si="34"/>
        <v>BENJAMIN FRANKLIN CLASSICAL</v>
      </c>
      <c r="C315" s="143">
        <f t="shared" si="40"/>
        <v>0</v>
      </c>
      <c r="D315" s="143">
        <f t="shared" si="40"/>
        <v>0</v>
      </c>
      <c r="E315" s="143">
        <f t="shared" si="40"/>
        <v>0</v>
      </c>
      <c r="F315" s="143">
        <f t="shared" si="39"/>
        <v>2</v>
      </c>
      <c r="G315" s="143">
        <f t="shared" si="39"/>
        <v>4</v>
      </c>
      <c r="H315" s="143">
        <f t="shared" si="39"/>
        <v>0</v>
      </c>
      <c r="I315" s="143">
        <f t="shared" si="35"/>
        <v>0.22500000000000001</v>
      </c>
      <c r="J315" s="143"/>
      <c r="K315" s="143">
        <f t="shared" si="33"/>
        <v>0</v>
      </c>
      <c r="L315" s="143">
        <f t="shared" si="33"/>
        <v>0</v>
      </c>
      <c r="M315" s="143">
        <f t="shared" si="33"/>
        <v>0</v>
      </c>
      <c r="N315" s="143">
        <f t="shared" si="33"/>
        <v>0</v>
      </c>
      <c r="O315" s="143">
        <f t="shared" si="33"/>
        <v>1</v>
      </c>
      <c r="P315" s="143">
        <f t="shared" si="36"/>
        <v>0</v>
      </c>
      <c r="Q315" s="143">
        <f t="shared" si="37"/>
        <v>4</v>
      </c>
      <c r="R315" s="143">
        <f t="shared" si="38"/>
        <v>6</v>
      </c>
      <c r="S315" s="146"/>
      <c r="T315" s="259">
        <v>447101025</v>
      </c>
      <c r="U315" s="129" t="s">
        <v>695</v>
      </c>
      <c r="V315" s="259">
        <v>0</v>
      </c>
      <c r="W315" s="259">
        <v>0</v>
      </c>
      <c r="X315" s="259">
        <v>0</v>
      </c>
      <c r="Y315" s="259">
        <v>2</v>
      </c>
      <c r="Z315" s="259">
        <v>4</v>
      </c>
      <c r="AA315" s="259">
        <v>0</v>
      </c>
      <c r="AB315" s="259">
        <v>0</v>
      </c>
      <c r="AC315" s="259">
        <v>0</v>
      </c>
      <c r="AD315" s="259">
        <v>0</v>
      </c>
      <c r="AE315" s="259">
        <v>0</v>
      </c>
      <c r="AF315" s="259">
        <v>1</v>
      </c>
      <c r="AG315" s="259">
        <v>0</v>
      </c>
      <c r="AH315" s="259">
        <v>0</v>
      </c>
      <c r="AI315" s="259">
        <v>0</v>
      </c>
      <c r="AJ315" s="259">
        <v>0</v>
      </c>
      <c r="AK315" s="128"/>
      <c r="AL315" s="259">
        <v>447</v>
      </c>
      <c r="AM315" s="259">
        <v>101</v>
      </c>
      <c r="AN315" s="259">
        <v>25</v>
      </c>
      <c r="AO315" s="259">
        <v>4</v>
      </c>
    </row>
    <row r="316" spans="1:41">
      <c r="A316" s="131">
        <f t="shared" si="34"/>
        <v>447101101</v>
      </c>
      <c r="B316" s="132" t="str">
        <f t="shared" si="34"/>
        <v>BENJAMIN FRANKLIN CLASSICAL</v>
      </c>
      <c r="C316" s="143">
        <f t="shared" si="40"/>
        <v>0</v>
      </c>
      <c r="D316" s="143">
        <f t="shared" si="40"/>
        <v>0</v>
      </c>
      <c r="E316" s="143">
        <f t="shared" si="40"/>
        <v>50</v>
      </c>
      <c r="F316" s="143">
        <f t="shared" si="39"/>
        <v>245</v>
      </c>
      <c r="G316" s="143">
        <f t="shared" si="39"/>
        <v>132</v>
      </c>
      <c r="H316" s="143">
        <f t="shared" si="39"/>
        <v>0</v>
      </c>
      <c r="I316" s="143">
        <f t="shared" si="35"/>
        <v>16.087499999999999</v>
      </c>
      <c r="J316" s="143"/>
      <c r="K316" s="143">
        <f t="shared" si="33"/>
        <v>0</v>
      </c>
      <c r="L316" s="143">
        <f t="shared" si="33"/>
        <v>0</v>
      </c>
      <c r="M316" s="143">
        <f t="shared" si="33"/>
        <v>2</v>
      </c>
      <c r="N316" s="143">
        <f t="shared" si="33"/>
        <v>0</v>
      </c>
      <c r="O316" s="143">
        <f t="shared" si="33"/>
        <v>16</v>
      </c>
      <c r="P316" s="143">
        <f t="shared" si="36"/>
        <v>3</v>
      </c>
      <c r="Q316" s="143">
        <f t="shared" si="37"/>
        <v>1</v>
      </c>
      <c r="R316" s="143">
        <f t="shared" si="38"/>
        <v>429</v>
      </c>
      <c r="S316" s="146"/>
      <c r="T316" s="259">
        <v>447101101</v>
      </c>
      <c r="U316" s="129" t="s">
        <v>695</v>
      </c>
      <c r="V316" s="259">
        <v>0</v>
      </c>
      <c r="W316" s="259">
        <v>0</v>
      </c>
      <c r="X316" s="259">
        <v>50</v>
      </c>
      <c r="Y316" s="259">
        <v>245</v>
      </c>
      <c r="Z316" s="259">
        <v>132</v>
      </c>
      <c r="AA316" s="259">
        <v>0</v>
      </c>
      <c r="AB316" s="259">
        <v>0</v>
      </c>
      <c r="AC316" s="259">
        <v>0</v>
      </c>
      <c r="AD316" s="259">
        <v>2</v>
      </c>
      <c r="AE316" s="259">
        <v>0</v>
      </c>
      <c r="AF316" s="259">
        <v>16</v>
      </c>
      <c r="AG316" s="259">
        <v>0</v>
      </c>
      <c r="AH316" s="259">
        <v>0</v>
      </c>
      <c r="AI316" s="259">
        <v>3</v>
      </c>
      <c r="AJ316" s="259">
        <v>0</v>
      </c>
      <c r="AK316" s="128"/>
      <c r="AL316" s="259">
        <v>447</v>
      </c>
      <c r="AM316" s="259">
        <v>101</v>
      </c>
      <c r="AN316" s="259">
        <v>101</v>
      </c>
      <c r="AO316" s="259">
        <v>1</v>
      </c>
    </row>
    <row r="317" spans="1:41">
      <c r="A317" s="131">
        <f t="shared" si="34"/>
        <v>447101167</v>
      </c>
      <c r="B317" s="132" t="str">
        <f t="shared" si="34"/>
        <v>BENJAMIN FRANKLIN CLASSICAL</v>
      </c>
      <c r="C317" s="143">
        <f t="shared" si="40"/>
        <v>0</v>
      </c>
      <c r="D317" s="143">
        <f t="shared" si="40"/>
        <v>0</v>
      </c>
      <c r="E317" s="143">
        <f t="shared" si="40"/>
        <v>0</v>
      </c>
      <c r="F317" s="143">
        <f t="shared" si="39"/>
        <v>0</v>
      </c>
      <c r="G317" s="143">
        <f t="shared" si="39"/>
        <v>1</v>
      </c>
      <c r="H317" s="143">
        <f t="shared" si="39"/>
        <v>0</v>
      </c>
      <c r="I317" s="143">
        <f t="shared" si="35"/>
        <v>3.7499999999999999E-2</v>
      </c>
      <c r="J317" s="143"/>
      <c r="K317" s="143">
        <f t="shared" ref="K317:O367" si="41">ROUND(AB317,0)</f>
        <v>0</v>
      </c>
      <c r="L317" s="143">
        <f t="shared" si="41"/>
        <v>0</v>
      </c>
      <c r="M317" s="143">
        <f t="shared" si="41"/>
        <v>0</v>
      </c>
      <c r="N317" s="143">
        <f t="shared" si="41"/>
        <v>0</v>
      </c>
      <c r="O317" s="143">
        <f t="shared" si="41"/>
        <v>0</v>
      </c>
      <c r="P317" s="143">
        <f t="shared" si="36"/>
        <v>0</v>
      </c>
      <c r="Q317" s="143">
        <f t="shared" si="37"/>
        <v>1</v>
      </c>
      <c r="R317" s="143">
        <f t="shared" si="38"/>
        <v>1</v>
      </c>
      <c r="S317" s="146"/>
      <c r="T317" s="259">
        <v>447101167</v>
      </c>
      <c r="U317" s="129" t="s">
        <v>695</v>
      </c>
      <c r="V317" s="259">
        <v>0</v>
      </c>
      <c r="W317" s="259">
        <v>0</v>
      </c>
      <c r="X317" s="259">
        <v>0</v>
      </c>
      <c r="Y317" s="259">
        <v>0</v>
      </c>
      <c r="Z317" s="259">
        <v>1</v>
      </c>
      <c r="AA317" s="259">
        <v>0</v>
      </c>
      <c r="AB317" s="259">
        <v>0</v>
      </c>
      <c r="AC317" s="259">
        <v>0</v>
      </c>
      <c r="AD317" s="259">
        <v>0</v>
      </c>
      <c r="AE317" s="259">
        <v>0</v>
      </c>
      <c r="AF317" s="259">
        <v>0</v>
      </c>
      <c r="AG317" s="259">
        <v>0</v>
      </c>
      <c r="AH317" s="259">
        <v>0</v>
      </c>
      <c r="AI317" s="259">
        <v>0</v>
      </c>
      <c r="AJ317" s="259">
        <v>0</v>
      </c>
      <c r="AK317" s="128"/>
      <c r="AL317" s="259">
        <v>447</v>
      </c>
      <c r="AM317" s="259">
        <v>101</v>
      </c>
      <c r="AN317" s="259">
        <v>167</v>
      </c>
      <c r="AO317" s="259">
        <v>1</v>
      </c>
    </row>
    <row r="318" spans="1:41">
      <c r="A318" s="131">
        <f t="shared" si="34"/>
        <v>447101177</v>
      </c>
      <c r="B318" s="132" t="str">
        <f t="shared" si="34"/>
        <v>BENJAMIN FRANKLIN CLASSICAL</v>
      </c>
      <c r="C318" s="143">
        <f t="shared" si="40"/>
        <v>0</v>
      </c>
      <c r="D318" s="143">
        <f t="shared" si="40"/>
        <v>0</v>
      </c>
      <c r="E318" s="143">
        <f t="shared" si="40"/>
        <v>0</v>
      </c>
      <c r="F318" s="143">
        <f t="shared" si="39"/>
        <v>3</v>
      </c>
      <c r="G318" s="143">
        <f t="shared" si="39"/>
        <v>4</v>
      </c>
      <c r="H318" s="143">
        <f t="shared" si="39"/>
        <v>0</v>
      </c>
      <c r="I318" s="143">
        <f t="shared" si="35"/>
        <v>0.26250000000000001</v>
      </c>
      <c r="J318" s="143"/>
      <c r="K318" s="143">
        <f t="shared" si="41"/>
        <v>0</v>
      </c>
      <c r="L318" s="143">
        <f t="shared" si="41"/>
        <v>0</v>
      </c>
      <c r="M318" s="143">
        <f t="shared" si="41"/>
        <v>0</v>
      </c>
      <c r="N318" s="143">
        <f t="shared" si="41"/>
        <v>0</v>
      </c>
      <c r="O318" s="143">
        <f t="shared" si="41"/>
        <v>2</v>
      </c>
      <c r="P318" s="143">
        <f t="shared" si="36"/>
        <v>0</v>
      </c>
      <c r="Q318" s="143">
        <f t="shared" si="37"/>
        <v>7</v>
      </c>
      <c r="R318" s="143">
        <f t="shared" si="38"/>
        <v>7</v>
      </c>
      <c r="S318" s="146"/>
      <c r="T318" s="259">
        <v>447101177</v>
      </c>
      <c r="U318" s="129" t="s">
        <v>695</v>
      </c>
      <c r="V318" s="259">
        <v>0</v>
      </c>
      <c r="W318" s="259">
        <v>0</v>
      </c>
      <c r="X318" s="259">
        <v>0</v>
      </c>
      <c r="Y318" s="259">
        <v>3</v>
      </c>
      <c r="Z318" s="259">
        <v>4</v>
      </c>
      <c r="AA318" s="259">
        <v>0</v>
      </c>
      <c r="AB318" s="259">
        <v>0</v>
      </c>
      <c r="AC318" s="259">
        <v>0</v>
      </c>
      <c r="AD318" s="259">
        <v>0</v>
      </c>
      <c r="AE318" s="259">
        <v>0</v>
      </c>
      <c r="AF318" s="259">
        <v>2</v>
      </c>
      <c r="AG318" s="259">
        <v>0</v>
      </c>
      <c r="AH318" s="259">
        <v>0</v>
      </c>
      <c r="AI318" s="259">
        <v>0</v>
      </c>
      <c r="AJ318" s="259">
        <v>0</v>
      </c>
      <c r="AK318" s="128"/>
      <c r="AL318" s="259">
        <v>447</v>
      </c>
      <c r="AM318" s="259">
        <v>101</v>
      </c>
      <c r="AN318" s="259">
        <v>177</v>
      </c>
      <c r="AO318" s="259">
        <v>7</v>
      </c>
    </row>
    <row r="319" spans="1:41">
      <c r="A319" s="131">
        <f t="shared" si="34"/>
        <v>447101185</v>
      </c>
      <c r="B319" s="132" t="str">
        <f t="shared" si="34"/>
        <v>BENJAMIN FRANKLIN CLASSICAL</v>
      </c>
      <c r="C319" s="143">
        <f t="shared" si="40"/>
        <v>0</v>
      </c>
      <c r="D319" s="143">
        <f t="shared" si="40"/>
        <v>0</v>
      </c>
      <c r="E319" s="143">
        <f t="shared" si="40"/>
        <v>0</v>
      </c>
      <c r="F319" s="143">
        <f t="shared" si="39"/>
        <v>2</v>
      </c>
      <c r="G319" s="143">
        <f t="shared" si="39"/>
        <v>0</v>
      </c>
      <c r="H319" s="143">
        <f t="shared" si="39"/>
        <v>0</v>
      </c>
      <c r="I319" s="143">
        <f t="shared" si="35"/>
        <v>7.4999999999999997E-2</v>
      </c>
      <c r="J319" s="143"/>
      <c r="K319" s="143">
        <f t="shared" si="41"/>
        <v>0</v>
      </c>
      <c r="L319" s="143">
        <f t="shared" si="41"/>
        <v>0</v>
      </c>
      <c r="M319" s="143">
        <f t="shared" si="41"/>
        <v>0</v>
      </c>
      <c r="N319" s="143">
        <f t="shared" si="41"/>
        <v>0</v>
      </c>
      <c r="O319" s="143">
        <f t="shared" si="41"/>
        <v>0</v>
      </c>
      <c r="P319" s="143">
        <f t="shared" si="36"/>
        <v>0</v>
      </c>
      <c r="Q319" s="143">
        <f t="shared" si="37"/>
        <v>1</v>
      </c>
      <c r="R319" s="143">
        <f t="shared" si="38"/>
        <v>2</v>
      </c>
      <c r="S319" s="146"/>
      <c r="T319" s="259">
        <v>447101185</v>
      </c>
      <c r="U319" s="129" t="s">
        <v>695</v>
      </c>
      <c r="V319" s="259">
        <v>0</v>
      </c>
      <c r="W319" s="259">
        <v>0</v>
      </c>
      <c r="X319" s="259">
        <v>0</v>
      </c>
      <c r="Y319" s="259">
        <v>2</v>
      </c>
      <c r="Z319" s="259">
        <v>0</v>
      </c>
      <c r="AA319" s="259">
        <v>0</v>
      </c>
      <c r="AB319" s="259">
        <v>0</v>
      </c>
      <c r="AC319" s="259">
        <v>0</v>
      </c>
      <c r="AD319" s="259">
        <v>0</v>
      </c>
      <c r="AE319" s="259">
        <v>0</v>
      </c>
      <c r="AF319" s="259">
        <v>0</v>
      </c>
      <c r="AG319" s="259">
        <v>0</v>
      </c>
      <c r="AH319" s="259">
        <v>0</v>
      </c>
      <c r="AI319" s="259">
        <v>0</v>
      </c>
      <c r="AJ319" s="259">
        <v>0</v>
      </c>
      <c r="AK319" s="128"/>
      <c r="AL319" s="259">
        <v>447</v>
      </c>
      <c r="AM319" s="259">
        <v>101</v>
      </c>
      <c r="AN319" s="259">
        <v>185</v>
      </c>
      <c r="AO319" s="259">
        <v>1</v>
      </c>
    </row>
    <row r="320" spans="1:41">
      <c r="A320" s="131">
        <f t="shared" si="34"/>
        <v>447101650</v>
      </c>
      <c r="B320" s="132" t="str">
        <f t="shared" si="34"/>
        <v>BENJAMIN FRANKLIN CLASSICAL</v>
      </c>
      <c r="C320" s="143">
        <f t="shared" si="40"/>
        <v>0</v>
      </c>
      <c r="D320" s="143">
        <f t="shared" si="40"/>
        <v>0</v>
      </c>
      <c r="E320" s="143">
        <f t="shared" si="40"/>
        <v>0</v>
      </c>
      <c r="F320" s="143">
        <f t="shared" si="39"/>
        <v>0</v>
      </c>
      <c r="G320" s="143">
        <f t="shared" si="39"/>
        <v>1</v>
      </c>
      <c r="H320" s="143">
        <f t="shared" si="39"/>
        <v>0</v>
      </c>
      <c r="I320" s="143">
        <f t="shared" si="35"/>
        <v>3.7499999999999999E-2</v>
      </c>
      <c r="J320" s="143"/>
      <c r="K320" s="143">
        <f t="shared" si="41"/>
        <v>0</v>
      </c>
      <c r="L320" s="143">
        <f t="shared" si="41"/>
        <v>0</v>
      </c>
      <c r="M320" s="143">
        <f t="shared" si="41"/>
        <v>0</v>
      </c>
      <c r="N320" s="143">
        <f t="shared" si="41"/>
        <v>0</v>
      </c>
      <c r="O320" s="143">
        <f t="shared" si="41"/>
        <v>0</v>
      </c>
      <c r="P320" s="143">
        <f t="shared" si="36"/>
        <v>0</v>
      </c>
      <c r="Q320" s="143">
        <f t="shared" si="37"/>
        <v>1</v>
      </c>
      <c r="R320" s="143">
        <f t="shared" si="38"/>
        <v>1</v>
      </c>
      <c r="S320" s="146"/>
      <c r="T320" s="259">
        <v>447101650</v>
      </c>
      <c r="U320" s="129" t="s">
        <v>695</v>
      </c>
      <c r="V320" s="259">
        <v>0</v>
      </c>
      <c r="W320" s="259">
        <v>0</v>
      </c>
      <c r="X320" s="259">
        <v>0</v>
      </c>
      <c r="Y320" s="259">
        <v>0</v>
      </c>
      <c r="Z320" s="259">
        <v>1</v>
      </c>
      <c r="AA320" s="259">
        <v>0</v>
      </c>
      <c r="AB320" s="259">
        <v>0</v>
      </c>
      <c r="AC320" s="259">
        <v>0</v>
      </c>
      <c r="AD320" s="259">
        <v>0</v>
      </c>
      <c r="AE320" s="259">
        <v>0</v>
      </c>
      <c r="AF320" s="259">
        <v>0</v>
      </c>
      <c r="AG320" s="259">
        <v>0</v>
      </c>
      <c r="AH320" s="259">
        <v>0</v>
      </c>
      <c r="AI320" s="259">
        <v>0</v>
      </c>
      <c r="AJ320" s="259">
        <v>0</v>
      </c>
      <c r="AK320" s="128"/>
      <c r="AL320" s="259">
        <v>447</v>
      </c>
      <c r="AM320" s="259">
        <v>101</v>
      </c>
      <c r="AN320" s="259">
        <v>650</v>
      </c>
      <c r="AO320" s="259">
        <v>1</v>
      </c>
    </row>
    <row r="321" spans="1:41">
      <c r="A321" s="131">
        <f t="shared" si="34"/>
        <v>449035035</v>
      </c>
      <c r="B321" s="132" t="str">
        <f t="shared" si="34"/>
        <v>BOSTON COLLEGIATE</v>
      </c>
      <c r="C321" s="143">
        <f t="shared" si="40"/>
        <v>0</v>
      </c>
      <c r="D321" s="143">
        <f t="shared" si="40"/>
        <v>0</v>
      </c>
      <c r="E321" s="143">
        <f t="shared" si="40"/>
        <v>0</v>
      </c>
      <c r="F321" s="143">
        <f t="shared" si="39"/>
        <v>84</v>
      </c>
      <c r="G321" s="143">
        <f t="shared" si="39"/>
        <v>264</v>
      </c>
      <c r="H321" s="143">
        <f t="shared" si="39"/>
        <v>296</v>
      </c>
      <c r="I321" s="143">
        <f t="shared" si="35"/>
        <v>25.012499999999999</v>
      </c>
      <c r="J321" s="143"/>
      <c r="K321" s="143">
        <f t="shared" si="41"/>
        <v>0</v>
      </c>
      <c r="L321" s="143">
        <f t="shared" si="41"/>
        <v>0</v>
      </c>
      <c r="M321" s="143">
        <f t="shared" si="41"/>
        <v>23</v>
      </c>
      <c r="N321" s="143">
        <f t="shared" si="41"/>
        <v>0</v>
      </c>
      <c r="O321" s="143">
        <f t="shared" si="41"/>
        <v>138</v>
      </c>
      <c r="P321" s="143">
        <f t="shared" si="36"/>
        <v>68</v>
      </c>
      <c r="Q321" s="143">
        <f t="shared" si="37"/>
        <v>7</v>
      </c>
      <c r="R321" s="143">
        <f t="shared" si="38"/>
        <v>667</v>
      </c>
      <c r="S321" s="146"/>
      <c r="T321" s="259">
        <v>449035035</v>
      </c>
      <c r="U321" s="129" t="s">
        <v>101</v>
      </c>
      <c r="V321" s="259">
        <v>0</v>
      </c>
      <c r="W321" s="259">
        <v>0</v>
      </c>
      <c r="X321" s="259">
        <v>0</v>
      </c>
      <c r="Y321" s="259">
        <v>84</v>
      </c>
      <c r="Z321" s="259">
        <v>264</v>
      </c>
      <c r="AA321" s="259">
        <v>296</v>
      </c>
      <c r="AB321" s="259">
        <v>0</v>
      </c>
      <c r="AC321" s="259">
        <v>0</v>
      </c>
      <c r="AD321" s="259">
        <v>23</v>
      </c>
      <c r="AE321" s="259">
        <v>0</v>
      </c>
      <c r="AF321" s="259">
        <v>138</v>
      </c>
      <c r="AG321" s="259">
        <v>0</v>
      </c>
      <c r="AH321" s="259">
        <v>0</v>
      </c>
      <c r="AI321" s="259">
        <v>0</v>
      </c>
      <c r="AJ321" s="259">
        <v>68</v>
      </c>
      <c r="AK321" s="128"/>
      <c r="AL321" s="259">
        <v>449</v>
      </c>
      <c r="AM321" s="259">
        <v>35</v>
      </c>
      <c r="AN321" s="259">
        <v>35</v>
      </c>
      <c r="AO321" s="259">
        <v>7</v>
      </c>
    </row>
    <row r="322" spans="1:41">
      <c r="A322" s="131">
        <f t="shared" si="34"/>
        <v>449035040</v>
      </c>
      <c r="B322" s="132" t="str">
        <f t="shared" si="34"/>
        <v>BOSTON COLLEGIATE</v>
      </c>
      <c r="C322" s="143">
        <f t="shared" si="40"/>
        <v>0</v>
      </c>
      <c r="D322" s="143">
        <f t="shared" si="40"/>
        <v>0</v>
      </c>
      <c r="E322" s="143">
        <f t="shared" si="40"/>
        <v>0</v>
      </c>
      <c r="F322" s="143">
        <f t="shared" si="39"/>
        <v>0</v>
      </c>
      <c r="G322" s="143">
        <f t="shared" si="39"/>
        <v>0</v>
      </c>
      <c r="H322" s="143">
        <f t="shared" si="39"/>
        <v>1</v>
      </c>
      <c r="I322" s="143">
        <f t="shared" si="35"/>
        <v>3.7499999999999999E-2</v>
      </c>
      <c r="J322" s="143"/>
      <c r="K322" s="143">
        <f t="shared" si="41"/>
        <v>0</v>
      </c>
      <c r="L322" s="143">
        <f t="shared" si="41"/>
        <v>0</v>
      </c>
      <c r="M322" s="143">
        <f t="shared" si="41"/>
        <v>0</v>
      </c>
      <c r="N322" s="143">
        <f t="shared" si="41"/>
        <v>0</v>
      </c>
      <c r="O322" s="143">
        <f t="shared" si="41"/>
        <v>0</v>
      </c>
      <c r="P322" s="143">
        <f t="shared" si="36"/>
        <v>0</v>
      </c>
      <c r="Q322" s="143">
        <f t="shared" si="37"/>
        <v>1</v>
      </c>
      <c r="R322" s="143">
        <f t="shared" si="38"/>
        <v>1</v>
      </c>
      <c r="S322" s="146"/>
      <c r="T322" s="259">
        <v>449035040</v>
      </c>
      <c r="U322" s="129" t="s">
        <v>101</v>
      </c>
      <c r="V322" s="259">
        <v>0</v>
      </c>
      <c r="W322" s="259">
        <v>0</v>
      </c>
      <c r="X322" s="259">
        <v>0</v>
      </c>
      <c r="Y322" s="259">
        <v>0</v>
      </c>
      <c r="Z322" s="259">
        <v>0</v>
      </c>
      <c r="AA322" s="259">
        <v>1</v>
      </c>
      <c r="AB322" s="259">
        <v>0</v>
      </c>
      <c r="AC322" s="259">
        <v>0</v>
      </c>
      <c r="AD322" s="259">
        <v>0</v>
      </c>
      <c r="AE322" s="259">
        <v>0</v>
      </c>
      <c r="AF322" s="259">
        <v>0</v>
      </c>
      <c r="AG322" s="259">
        <v>0</v>
      </c>
      <c r="AH322" s="259">
        <v>0</v>
      </c>
      <c r="AI322" s="259">
        <v>0</v>
      </c>
      <c r="AJ322" s="259">
        <v>0</v>
      </c>
      <c r="AK322" s="128"/>
      <c r="AL322" s="259">
        <v>449</v>
      </c>
      <c r="AM322" s="259">
        <v>35</v>
      </c>
      <c r="AN322" s="259">
        <v>40</v>
      </c>
      <c r="AO322" s="259">
        <v>1</v>
      </c>
    </row>
    <row r="323" spans="1:41">
      <c r="A323" s="131">
        <f t="shared" si="34"/>
        <v>449035044</v>
      </c>
      <c r="B323" s="132" t="str">
        <f t="shared" si="34"/>
        <v>BOSTON COLLEGIATE</v>
      </c>
      <c r="C323" s="143">
        <f t="shared" si="40"/>
        <v>0</v>
      </c>
      <c r="D323" s="143">
        <f t="shared" si="40"/>
        <v>0</v>
      </c>
      <c r="E323" s="143">
        <f t="shared" si="40"/>
        <v>0</v>
      </c>
      <c r="F323" s="143">
        <f t="shared" si="39"/>
        <v>1</v>
      </c>
      <c r="G323" s="143">
        <f t="shared" si="39"/>
        <v>0</v>
      </c>
      <c r="H323" s="143">
        <f t="shared" si="39"/>
        <v>0</v>
      </c>
      <c r="I323" s="143">
        <f t="shared" si="35"/>
        <v>3.7499999999999999E-2</v>
      </c>
      <c r="J323" s="143"/>
      <c r="K323" s="143">
        <f t="shared" si="41"/>
        <v>0</v>
      </c>
      <c r="L323" s="143">
        <f t="shared" si="41"/>
        <v>0</v>
      </c>
      <c r="M323" s="143">
        <f t="shared" si="41"/>
        <v>0</v>
      </c>
      <c r="N323" s="143">
        <f t="shared" si="41"/>
        <v>0</v>
      </c>
      <c r="O323" s="143">
        <f t="shared" si="41"/>
        <v>1</v>
      </c>
      <c r="P323" s="143">
        <f t="shared" si="36"/>
        <v>0</v>
      </c>
      <c r="Q323" s="143">
        <f t="shared" si="37"/>
        <v>10</v>
      </c>
      <c r="R323" s="143">
        <f t="shared" si="38"/>
        <v>1</v>
      </c>
      <c r="S323" s="146"/>
      <c r="T323" s="259">
        <v>449035044</v>
      </c>
      <c r="U323" s="129" t="s">
        <v>101</v>
      </c>
      <c r="V323" s="259">
        <v>0</v>
      </c>
      <c r="W323" s="259">
        <v>0</v>
      </c>
      <c r="X323" s="259">
        <v>0</v>
      </c>
      <c r="Y323" s="259">
        <v>1</v>
      </c>
      <c r="Z323" s="259">
        <v>0</v>
      </c>
      <c r="AA323" s="259">
        <v>0</v>
      </c>
      <c r="AB323" s="259">
        <v>0</v>
      </c>
      <c r="AC323" s="259">
        <v>0</v>
      </c>
      <c r="AD323" s="259">
        <v>0</v>
      </c>
      <c r="AE323" s="259">
        <v>0</v>
      </c>
      <c r="AF323" s="259">
        <v>1</v>
      </c>
      <c r="AG323" s="259">
        <v>0</v>
      </c>
      <c r="AH323" s="259">
        <v>0</v>
      </c>
      <c r="AI323" s="259">
        <v>0</v>
      </c>
      <c r="AJ323" s="259">
        <v>0</v>
      </c>
      <c r="AK323" s="128"/>
      <c r="AL323" s="259">
        <v>449</v>
      </c>
      <c r="AM323" s="259">
        <v>35</v>
      </c>
      <c r="AN323" s="259">
        <v>44</v>
      </c>
      <c r="AO323" s="259">
        <v>10</v>
      </c>
    </row>
    <row r="324" spans="1:41">
      <c r="A324" s="131">
        <f t="shared" si="34"/>
        <v>449035049</v>
      </c>
      <c r="B324" s="132" t="str">
        <f t="shared" si="34"/>
        <v>BOSTON COLLEGIATE</v>
      </c>
      <c r="C324" s="143">
        <f t="shared" si="40"/>
        <v>0</v>
      </c>
      <c r="D324" s="143">
        <f t="shared" si="40"/>
        <v>0</v>
      </c>
      <c r="E324" s="143">
        <f t="shared" si="40"/>
        <v>0</v>
      </c>
      <c r="F324" s="143">
        <f t="shared" si="39"/>
        <v>0</v>
      </c>
      <c r="G324" s="143">
        <f t="shared" si="39"/>
        <v>1</v>
      </c>
      <c r="H324" s="143">
        <f t="shared" si="39"/>
        <v>0</v>
      </c>
      <c r="I324" s="143">
        <f t="shared" si="35"/>
        <v>3.7499999999999999E-2</v>
      </c>
      <c r="J324" s="143"/>
      <c r="K324" s="143">
        <f t="shared" si="41"/>
        <v>0</v>
      </c>
      <c r="L324" s="143">
        <f t="shared" si="41"/>
        <v>0</v>
      </c>
      <c r="M324" s="143">
        <f t="shared" si="41"/>
        <v>0</v>
      </c>
      <c r="N324" s="143">
        <f t="shared" si="41"/>
        <v>0</v>
      </c>
      <c r="O324" s="143">
        <f t="shared" si="41"/>
        <v>1</v>
      </c>
      <c r="P324" s="143">
        <f t="shared" si="36"/>
        <v>0</v>
      </c>
      <c r="Q324" s="143">
        <f t="shared" si="37"/>
        <v>10</v>
      </c>
      <c r="R324" s="143">
        <f t="shared" si="38"/>
        <v>1</v>
      </c>
      <c r="S324" s="146"/>
      <c r="T324" s="259">
        <v>449035049</v>
      </c>
      <c r="U324" s="129" t="s">
        <v>101</v>
      </c>
      <c r="V324" s="259">
        <v>0</v>
      </c>
      <c r="W324" s="259">
        <v>0</v>
      </c>
      <c r="X324" s="259">
        <v>0</v>
      </c>
      <c r="Y324" s="259">
        <v>0</v>
      </c>
      <c r="Z324" s="259">
        <v>1</v>
      </c>
      <c r="AA324" s="259">
        <v>0</v>
      </c>
      <c r="AB324" s="259">
        <v>0</v>
      </c>
      <c r="AC324" s="259">
        <v>0</v>
      </c>
      <c r="AD324" s="259">
        <v>0</v>
      </c>
      <c r="AE324" s="259">
        <v>0</v>
      </c>
      <c r="AF324" s="259">
        <v>1</v>
      </c>
      <c r="AG324" s="259">
        <v>0</v>
      </c>
      <c r="AH324" s="259">
        <v>0</v>
      </c>
      <c r="AI324" s="259">
        <v>0</v>
      </c>
      <c r="AJ324" s="259">
        <v>0</v>
      </c>
      <c r="AK324" s="128"/>
      <c r="AL324" s="259">
        <v>449</v>
      </c>
      <c r="AM324" s="259">
        <v>35</v>
      </c>
      <c r="AN324" s="259">
        <v>49</v>
      </c>
      <c r="AO324" s="259">
        <v>10</v>
      </c>
    </row>
    <row r="325" spans="1:41">
      <c r="A325" s="131">
        <f t="shared" si="34"/>
        <v>449035133</v>
      </c>
      <c r="B325" s="132" t="str">
        <f t="shared" si="34"/>
        <v>BOSTON COLLEGIATE</v>
      </c>
      <c r="C325" s="143">
        <f t="shared" si="40"/>
        <v>0</v>
      </c>
      <c r="D325" s="143">
        <f t="shared" si="40"/>
        <v>0</v>
      </c>
      <c r="E325" s="143">
        <f t="shared" si="40"/>
        <v>0</v>
      </c>
      <c r="F325" s="143">
        <f t="shared" si="39"/>
        <v>0</v>
      </c>
      <c r="G325" s="143">
        <f t="shared" si="39"/>
        <v>1</v>
      </c>
      <c r="H325" s="143">
        <f t="shared" si="39"/>
        <v>0</v>
      </c>
      <c r="I325" s="143">
        <f t="shared" si="35"/>
        <v>3.7499999999999999E-2</v>
      </c>
      <c r="J325" s="143"/>
      <c r="K325" s="143">
        <f t="shared" si="41"/>
        <v>0</v>
      </c>
      <c r="L325" s="143">
        <f t="shared" si="41"/>
        <v>0</v>
      </c>
      <c r="M325" s="143">
        <f t="shared" si="41"/>
        <v>0</v>
      </c>
      <c r="N325" s="143">
        <f t="shared" si="41"/>
        <v>0</v>
      </c>
      <c r="O325" s="143">
        <f t="shared" si="41"/>
        <v>0</v>
      </c>
      <c r="P325" s="143">
        <f t="shared" si="36"/>
        <v>0</v>
      </c>
      <c r="Q325" s="143">
        <f t="shared" si="37"/>
        <v>1</v>
      </c>
      <c r="R325" s="143">
        <f t="shared" si="38"/>
        <v>1</v>
      </c>
      <c r="S325" s="146"/>
      <c r="T325" s="259">
        <v>449035133</v>
      </c>
      <c r="U325" s="129" t="s">
        <v>101</v>
      </c>
      <c r="V325" s="259">
        <v>0</v>
      </c>
      <c r="W325" s="259">
        <v>0</v>
      </c>
      <c r="X325" s="259">
        <v>0</v>
      </c>
      <c r="Y325" s="259">
        <v>0</v>
      </c>
      <c r="Z325" s="259">
        <v>1</v>
      </c>
      <c r="AA325" s="259">
        <v>0</v>
      </c>
      <c r="AB325" s="259">
        <v>0</v>
      </c>
      <c r="AC325" s="259">
        <v>0</v>
      </c>
      <c r="AD325" s="259">
        <v>0</v>
      </c>
      <c r="AE325" s="259">
        <v>0</v>
      </c>
      <c r="AF325" s="259">
        <v>0</v>
      </c>
      <c r="AG325" s="259">
        <v>0</v>
      </c>
      <c r="AH325" s="259">
        <v>0</v>
      </c>
      <c r="AI325" s="259">
        <v>0</v>
      </c>
      <c r="AJ325" s="259">
        <v>0</v>
      </c>
      <c r="AK325" s="128"/>
      <c r="AL325" s="259">
        <v>449</v>
      </c>
      <c r="AM325" s="259">
        <v>35</v>
      </c>
      <c r="AN325" s="259">
        <v>133</v>
      </c>
      <c r="AO325" s="259">
        <v>1</v>
      </c>
    </row>
    <row r="326" spans="1:41">
      <c r="A326" s="131">
        <f t="shared" si="34"/>
        <v>449035165</v>
      </c>
      <c r="B326" s="132" t="str">
        <f t="shared" si="34"/>
        <v>BOSTON COLLEGIATE</v>
      </c>
      <c r="C326" s="143">
        <f t="shared" si="40"/>
        <v>0</v>
      </c>
      <c r="D326" s="143">
        <f t="shared" si="40"/>
        <v>0</v>
      </c>
      <c r="E326" s="143">
        <f t="shared" si="40"/>
        <v>0</v>
      </c>
      <c r="F326" s="143">
        <f t="shared" si="39"/>
        <v>0</v>
      </c>
      <c r="G326" s="143">
        <f t="shared" si="39"/>
        <v>0</v>
      </c>
      <c r="H326" s="143">
        <f t="shared" si="39"/>
        <v>1</v>
      </c>
      <c r="I326" s="143">
        <f t="shared" si="35"/>
        <v>3.7499999999999999E-2</v>
      </c>
      <c r="J326" s="143"/>
      <c r="K326" s="143">
        <f t="shared" si="41"/>
        <v>0</v>
      </c>
      <c r="L326" s="143">
        <f t="shared" si="41"/>
        <v>0</v>
      </c>
      <c r="M326" s="143">
        <f t="shared" si="41"/>
        <v>0</v>
      </c>
      <c r="N326" s="143">
        <f t="shared" si="41"/>
        <v>0</v>
      </c>
      <c r="O326" s="143">
        <f t="shared" si="41"/>
        <v>0</v>
      </c>
      <c r="P326" s="143">
        <f t="shared" si="36"/>
        <v>0</v>
      </c>
      <c r="Q326" s="143">
        <f t="shared" si="37"/>
        <v>1</v>
      </c>
      <c r="R326" s="143">
        <f t="shared" si="38"/>
        <v>1</v>
      </c>
      <c r="S326" s="146"/>
      <c r="T326" s="259">
        <v>449035165</v>
      </c>
      <c r="U326" s="129" t="s">
        <v>101</v>
      </c>
      <c r="V326" s="259">
        <v>0</v>
      </c>
      <c r="W326" s="259">
        <v>0</v>
      </c>
      <c r="X326" s="259">
        <v>0</v>
      </c>
      <c r="Y326" s="259">
        <v>0</v>
      </c>
      <c r="Z326" s="259">
        <v>0</v>
      </c>
      <c r="AA326" s="259">
        <v>1</v>
      </c>
      <c r="AB326" s="259">
        <v>0</v>
      </c>
      <c r="AC326" s="259">
        <v>0</v>
      </c>
      <c r="AD326" s="259">
        <v>0</v>
      </c>
      <c r="AE326" s="259">
        <v>0</v>
      </c>
      <c r="AF326" s="259">
        <v>0</v>
      </c>
      <c r="AG326" s="259">
        <v>0</v>
      </c>
      <c r="AH326" s="259">
        <v>0</v>
      </c>
      <c r="AI326" s="259">
        <v>0</v>
      </c>
      <c r="AJ326" s="259">
        <v>0</v>
      </c>
      <c r="AK326" s="128"/>
      <c r="AL326" s="259">
        <v>449</v>
      </c>
      <c r="AM326" s="259">
        <v>35</v>
      </c>
      <c r="AN326" s="259">
        <v>165</v>
      </c>
      <c r="AO326" s="259">
        <v>1</v>
      </c>
    </row>
    <row r="327" spans="1:41">
      <c r="A327" s="131">
        <f t="shared" si="34"/>
        <v>449035170</v>
      </c>
      <c r="B327" s="132" t="str">
        <f t="shared" si="34"/>
        <v>BOSTON COLLEGIATE</v>
      </c>
      <c r="C327" s="143">
        <f t="shared" si="40"/>
        <v>0</v>
      </c>
      <c r="D327" s="143">
        <f t="shared" si="40"/>
        <v>0</v>
      </c>
      <c r="E327" s="143">
        <f t="shared" si="40"/>
        <v>0</v>
      </c>
      <c r="F327" s="143">
        <f t="shared" si="39"/>
        <v>0</v>
      </c>
      <c r="G327" s="143">
        <f t="shared" si="39"/>
        <v>1</v>
      </c>
      <c r="H327" s="143">
        <f t="shared" si="39"/>
        <v>0</v>
      </c>
      <c r="I327" s="143">
        <f t="shared" si="35"/>
        <v>3.7499999999999999E-2</v>
      </c>
      <c r="J327" s="143"/>
      <c r="K327" s="143">
        <f t="shared" si="41"/>
        <v>0</v>
      </c>
      <c r="L327" s="143">
        <f t="shared" si="41"/>
        <v>0</v>
      </c>
      <c r="M327" s="143">
        <f t="shared" si="41"/>
        <v>0</v>
      </c>
      <c r="N327" s="143">
        <f t="shared" si="41"/>
        <v>0</v>
      </c>
      <c r="O327" s="143">
        <f t="shared" si="41"/>
        <v>1</v>
      </c>
      <c r="P327" s="143">
        <f t="shared" si="36"/>
        <v>0</v>
      </c>
      <c r="Q327" s="143">
        <f t="shared" si="37"/>
        <v>10</v>
      </c>
      <c r="R327" s="143">
        <f t="shared" si="38"/>
        <v>1</v>
      </c>
      <c r="S327" s="146"/>
      <c r="T327" s="259">
        <v>449035170</v>
      </c>
      <c r="U327" s="129" t="s">
        <v>101</v>
      </c>
      <c r="V327" s="259">
        <v>0</v>
      </c>
      <c r="W327" s="259">
        <v>0</v>
      </c>
      <c r="X327" s="259">
        <v>0</v>
      </c>
      <c r="Y327" s="259">
        <v>0</v>
      </c>
      <c r="Z327" s="259">
        <v>1</v>
      </c>
      <c r="AA327" s="259">
        <v>0</v>
      </c>
      <c r="AB327" s="259">
        <v>0</v>
      </c>
      <c r="AC327" s="259">
        <v>0</v>
      </c>
      <c r="AD327" s="259">
        <v>0</v>
      </c>
      <c r="AE327" s="259">
        <v>0</v>
      </c>
      <c r="AF327" s="259">
        <v>1</v>
      </c>
      <c r="AG327" s="259">
        <v>0</v>
      </c>
      <c r="AH327" s="259">
        <v>0</v>
      </c>
      <c r="AI327" s="259">
        <v>0</v>
      </c>
      <c r="AJ327" s="259">
        <v>0</v>
      </c>
      <c r="AK327" s="128"/>
      <c r="AL327" s="259">
        <v>449</v>
      </c>
      <c r="AM327" s="259">
        <v>35</v>
      </c>
      <c r="AN327" s="259">
        <v>170</v>
      </c>
      <c r="AO327" s="259">
        <v>10</v>
      </c>
    </row>
    <row r="328" spans="1:41">
      <c r="A328" s="131">
        <f t="shared" si="34"/>
        <v>449035220</v>
      </c>
      <c r="B328" s="132" t="str">
        <f t="shared" si="34"/>
        <v>BOSTON COLLEGIATE</v>
      </c>
      <c r="C328" s="143">
        <f t="shared" si="40"/>
        <v>0</v>
      </c>
      <c r="D328" s="143">
        <f t="shared" si="40"/>
        <v>0</v>
      </c>
      <c r="E328" s="143">
        <f t="shared" si="40"/>
        <v>0</v>
      </c>
      <c r="F328" s="143">
        <f t="shared" si="39"/>
        <v>0</v>
      </c>
      <c r="G328" s="143">
        <f t="shared" si="39"/>
        <v>0</v>
      </c>
      <c r="H328" s="143">
        <f t="shared" si="39"/>
        <v>1</v>
      </c>
      <c r="I328" s="143">
        <f t="shared" si="35"/>
        <v>3.7499999999999999E-2</v>
      </c>
      <c r="J328" s="143"/>
      <c r="K328" s="143">
        <f t="shared" si="41"/>
        <v>0</v>
      </c>
      <c r="L328" s="143">
        <f t="shared" si="41"/>
        <v>0</v>
      </c>
      <c r="M328" s="143">
        <f t="shared" si="41"/>
        <v>0</v>
      </c>
      <c r="N328" s="143">
        <f t="shared" si="41"/>
        <v>0</v>
      </c>
      <c r="O328" s="143">
        <f t="shared" si="41"/>
        <v>0</v>
      </c>
      <c r="P328" s="143">
        <f t="shared" si="36"/>
        <v>0</v>
      </c>
      <c r="Q328" s="143">
        <f t="shared" si="37"/>
        <v>1</v>
      </c>
      <c r="R328" s="143">
        <f t="shared" si="38"/>
        <v>1</v>
      </c>
      <c r="S328" s="146"/>
      <c r="T328" s="259">
        <v>449035220</v>
      </c>
      <c r="U328" s="129" t="s">
        <v>101</v>
      </c>
      <c r="V328" s="259">
        <v>0</v>
      </c>
      <c r="W328" s="259">
        <v>0</v>
      </c>
      <c r="X328" s="259">
        <v>0</v>
      </c>
      <c r="Y328" s="259">
        <v>0</v>
      </c>
      <c r="Z328" s="259">
        <v>0</v>
      </c>
      <c r="AA328" s="259">
        <v>1</v>
      </c>
      <c r="AB328" s="259">
        <v>0</v>
      </c>
      <c r="AC328" s="259">
        <v>0</v>
      </c>
      <c r="AD328" s="259">
        <v>0</v>
      </c>
      <c r="AE328" s="259">
        <v>0</v>
      </c>
      <c r="AF328" s="259">
        <v>0</v>
      </c>
      <c r="AG328" s="259">
        <v>0</v>
      </c>
      <c r="AH328" s="259">
        <v>0</v>
      </c>
      <c r="AI328" s="259">
        <v>0</v>
      </c>
      <c r="AJ328" s="259">
        <v>0</v>
      </c>
      <c r="AK328" s="128"/>
      <c r="AL328" s="259">
        <v>449</v>
      </c>
      <c r="AM328" s="259">
        <v>35</v>
      </c>
      <c r="AN328" s="259">
        <v>220</v>
      </c>
      <c r="AO328" s="259">
        <v>1</v>
      </c>
    </row>
    <row r="329" spans="1:41">
      <c r="A329" s="131">
        <f t="shared" si="34"/>
        <v>449035243</v>
      </c>
      <c r="B329" s="132" t="str">
        <f t="shared" si="34"/>
        <v>BOSTON COLLEGIATE</v>
      </c>
      <c r="C329" s="143">
        <f t="shared" si="40"/>
        <v>0</v>
      </c>
      <c r="D329" s="143">
        <f t="shared" si="40"/>
        <v>0</v>
      </c>
      <c r="E329" s="143">
        <f t="shared" si="40"/>
        <v>0</v>
      </c>
      <c r="F329" s="143">
        <f t="shared" si="39"/>
        <v>1</v>
      </c>
      <c r="G329" s="143">
        <f t="shared" si="39"/>
        <v>1</v>
      </c>
      <c r="H329" s="143">
        <f t="shared" si="39"/>
        <v>3</v>
      </c>
      <c r="I329" s="143">
        <f t="shared" si="35"/>
        <v>0.1875</v>
      </c>
      <c r="J329" s="143"/>
      <c r="K329" s="143">
        <f t="shared" si="41"/>
        <v>0</v>
      </c>
      <c r="L329" s="143">
        <f t="shared" si="41"/>
        <v>0</v>
      </c>
      <c r="M329" s="143">
        <f t="shared" si="41"/>
        <v>0</v>
      </c>
      <c r="N329" s="143">
        <f t="shared" si="41"/>
        <v>0</v>
      </c>
      <c r="O329" s="143">
        <f t="shared" si="41"/>
        <v>2</v>
      </c>
      <c r="P329" s="143">
        <f t="shared" si="36"/>
        <v>0</v>
      </c>
      <c r="Q329" s="143">
        <f t="shared" si="37"/>
        <v>9</v>
      </c>
      <c r="R329" s="143">
        <f t="shared" si="38"/>
        <v>5</v>
      </c>
      <c r="S329" s="146"/>
      <c r="T329" s="259">
        <v>449035243</v>
      </c>
      <c r="U329" s="129" t="s">
        <v>101</v>
      </c>
      <c r="V329" s="259">
        <v>0</v>
      </c>
      <c r="W329" s="259">
        <v>0</v>
      </c>
      <c r="X329" s="259">
        <v>0</v>
      </c>
      <c r="Y329" s="259">
        <v>1</v>
      </c>
      <c r="Z329" s="259">
        <v>1</v>
      </c>
      <c r="AA329" s="259">
        <v>3</v>
      </c>
      <c r="AB329" s="259">
        <v>0</v>
      </c>
      <c r="AC329" s="259">
        <v>0</v>
      </c>
      <c r="AD329" s="259">
        <v>0</v>
      </c>
      <c r="AE329" s="259">
        <v>0</v>
      </c>
      <c r="AF329" s="259">
        <v>2</v>
      </c>
      <c r="AG329" s="259">
        <v>0</v>
      </c>
      <c r="AH329" s="259">
        <v>0</v>
      </c>
      <c r="AI329" s="259">
        <v>0</v>
      </c>
      <c r="AJ329" s="259">
        <v>0</v>
      </c>
      <c r="AK329" s="128"/>
      <c r="AL329" s="259">
        <v>449</v>
      </c>
      <c r="AM329" s="259">
        <v>35</v>
      </c>
      <c r="AN329" s="259">
        <v>243</v>
      </c>
      <c r="AO329" s="259">
        <v>9</v>
      </c>
    </row>
    <row r="330" spans="1:41">
      <c r="A330" s="131">
        <f t="shared" si="34"/>
        <v>449035244</v>
      </c>
      <c r="B330" s="132" t="str">
        <f t="shared" si="34"/>
        <v>BOSTON COLLEGIATE</v>
      </c>
      <c r="C330" s="143">
        <f t="shared" si="40"/>
        <v>0</v>
      </c>
      <c r="D330" s="143">
        <f t="shared" si="40"/>
        <v>0</v>
      </c>
      <c r="E330" s="143">
        <f t="shared" si="40"/>
        <v>0</v>
      </c>
      <c r="F330" s="143">
        <f t="shared" si="39"/>
        <v>0</v>
      </c>
      <c r="G330" s="143">
        <f t="shared" si="39"/>
        <v>2</v>
      </c>
      <c r="H330" s="143">
        <f t="shared" si="39"/>
        <v>0</v>
      </c>
      <c r="I330" s="143">
        <f t="shared" si="35"/>
        <v>7.4999999999999997E-2</v>
      </c>
      <c r="J330" s="143"/>
      <c r="K330" s="143">
        <f t="shared" si="41"/>
        <v>0</v>
      </c>
      <c r="L330" s="143">
        <f t="shared" si="41"/>
        <v>0</v>
      </c>
      <c r="M330" s="143">
        <f t="shared" si="41"/>
        <v>0</v>
      </c>
      <c r="N330" s="143">
        <f t="shared" si="41"/>
        <v>0</v>
      </c>
      <c r="O330" s="143">
        <f t="shared" si="41"/>
        <v>0</v>
      </c>
      <c r="P330" s="143">
        <f t="shared" si="36"/>
        <v>0</v>
      </c>
      <c r="Q330" s="143">
        <f t="shared" si="37"/>
        <v>1</v>
      </c>
      <c r="R330" s="143">
        <f t="shared" si="38"/>
        <v>2</v>
      </c>
      <c r="S330" s="146"/>
      <c r="T330" s="259">
        <v>449035244</v>
      </c>
      <c r="U330" s="129" t="s">
        <v>101</v>
      </c>
      <c r="V330" s="259">
        <v>0</v>
      </c>
      <c r="W330" s="259">
        <v>0</v>
      </c>
      <c r="X330" s="259">
        <v>0</v>
      </c>
      <c r="Y330" s="259">
        <v>0</v>
      </c>
      <c r="Z330" s="259">
        <v>2</v>
      </c>
      <c r="AA330" s="259">
        <v>0</v>
      </c>
      <c r="AB330" s="259">
        <v>0</v>
      </c>
      <c r="AC330" s="259">
        <v>0</v>
      </c>
      <c r="AD330" s="259">
        <v>0</v>
      </c>
      <c r="AE330" s="259">
        <v>0</v>
      </c>
      <c r="AF330" s="259">
        <v>0</v>
      </c>
      <c r="AG330" s="259">
        <v>0</v>
      </c>
      <c r="AH330" s="259">
        <v>0</v>
      </c>
      <c r="AI330" s="259">
        <v>0</v>
      </c>
      <c r="AJ330" s="259">
        <v>0</v>
      </c>
      <c r="AK330" s="128"/>
      <c r="AL330" s="259">
        <v>449</v>
      </c>
      <c r="AM330" s="259">
        <v>35</v>
      </c>
      <c r="AN330" s="259">
        <v>244</v>
      </c>
      <c r="AO330" s="259">
        <v>1</v>
      </c>
    </row>
    <row r="331" spans="1:41">
      <c r="A331" s="131">
        <f t="shared" ref="A331:B394" si="42">T331</f>
        <v>449035285</v>
      </c>
      <c r="B331" s="132" t="str">
        <f t="shared" si="42"/>
        <v>BOSTON COLLEGIATE</v>
      </c>
      <c r="C331" s="143">
        <f t="shared" si="40"/>
        <v>0</v>
      </c>
      <c r="D331" s="143">
        <f t="shared" si="40"/>
        <v>0</v>
      </c>
      <c r="E331" s="143">
        <f t="shared" si="40"/>
        <v>0</v>
      </c>
      <c r="F331" s="143">
        <f t="shared" si="39"/>
        <v>0</v>
      </c>
      <c r="G331" s="143">
        <f t="shared" si="39"/>
        <v>1</v>
      </c>
      <c r="H331" s="143">
        <f t="shared" si="39"/>
        <v>1</v>
      </c>
      <c r="I331" s="143">
        <f t="shared" ref="I331:I394" si="43">ROUND(0.0375*(SUM(E331:H331)+ROUND(D331*0.5,4)+ROUND(L331*0.5,4)+M331),4)+ROUND((0.0475)*N331,4)</f>
        <v>7.4999999999999997E-2</v>
      </c>
      <c r="J331" s="143"/>
      <c r="K331" s="143">
        <f t="shared" si="41"/>
        <v>0</v>
      </c>
      <c r="L331" s="143">
        <f t="shared" si="41"/>
        <v>0</v>
      </c>
      <c r="M331" s="143">
        <f t="shared" si="41"/>
        <v>0</v>
      </c>
      <c r="N331" s="143">
        <f t="shared" si="41"/>
        <v>0</v>
      </c>
      <c r="O331" s="143">
        <f t="shared" si="41"/>
        <v>0</v>
      </c>
      <c r="P331" s="143">
        <f t="shared" ref="P331:P394" si="44">ROUND((AG331+AH331)/2,0)+ROUND(AI331+AJ331,0)</f>
        <v>0</v>
      </c>
      <c r="Q331" s="143">
        <f t="shared" ref="Q331:Q394" si="45">AO331</f>
        <v>1</v>
      </c>
      <c r="R331" s="143">
        <f t="shared" ref="R331:R394" si="46">SUM(E331:H331)+M331+N331+ROUND(C331*0.5,0)+ROUND(D331*0.5,0)+ROUND(K331*0.5,0)+ROUND(L331*0.5,0)</f>
        <v>2</v>
      </c>
      <c r="S331" s="146"/>
      <c r="T331" s="259">
        <v>449035285</v>
      </c>
      <c r="U331" s="129" t="s">
        <v>101</v>
      </c>
      <c r="V331" s="259">
        <v>0</v>
      </c>
      <c r="W331" s="259">
        <v>0</v>
      </c>
      <c r="X331" s="259">
        <v>0</v>
      </c>
      <c r="Y331" s="259">
        <v>0</v>
      </c>
      <c r="Z331" s="259">
        <v>1</v>
      </c>
      <c r="AA331" s="259">
        <v>1</v>
      </c>
      <c r="AB331" s="259">
        <v>0</v>
      </c>
      <c r="AC331" s="259">
        <v>0</v>
      </c>
      <c r="AD331" s="259">
        <v>0</v>
      </c>
      <c r="AE331" s="259">
        <v>0</v>
      </c>
      <c r="AF331" s="259">
        <v>0</v>
      </c>
      <c r="AG331" s="259">
        <v>0</v>
      </c>
      <c r="AH331" s="259">
        <v>0</v>
      </c>
      <c r="AI331" s="259">
        <v>0</v>
      </c>
      <c r="AJ331" s="259">
        <v>0</v>
      </c>
      <c r="AK331" s="128"/>
      <c r="AL331" s="259">
        <v>449</v>
      </c>
      <c r="AM331" s="259">
        <v>35</v>
      </c>
      <c r="AN331" s="259">
        <v>285</v>
      </c>
      <c r="AO331" s="259">
        <v>1</v>
      </c>
    </row>
    <row r="332" spans="1:41">
      <c r="A332" s="131">
        <f t="shared" si="42"/>
        <v>449035336</v>
      </c>
      <c r="B332" s="132" t="str">
        <f t="shared" si="42"/>
        <v>BOSTON COLLEGIATE</v>
      </c>
      <c r="C332" s="143">
        <f t="shared" si="40"/>
        <v>0</v>
      </c>
      <c r="D332" s="143">
        <f t="shared" si="40"/>
        <v>0</v>
      </c>
      <c r="E332" s="143">
        <f t="shared" si="40"/>
        <v>0</v>
      </c>
      <c r="F332" s="143">
        <f t="shared" si="39"/>
        <v>0</v>
      </c>
      <c r="G332" s="143">
        <f t="shared" si="39"/>
        <v>0</v>
      </c>
      <c r="H332" s="143">
        <f t="shared" si="39"/>
        <v>1</v>
      </c>
      <c r="I332" s="143">
        <f t="shared" si="43"/>
        <v>3.7499999999999999E-2</v>
      </c>
      <c r="J332" s="143"/>
      <c r="K332" s="143">
        <f t="shared" si="41"/>
        <v>0</v>
      </c>
      <c r="L332" s="143">
        <f t="shared" si="41"/>
        <v>0</v>
      </c>
      <c r="M332" s="143">
        <f t="shared" si="41"/>
        <v>0</v>
      </c>
      <c r="N332" s="143">
        <f t="shared" si="41"/>
        <v>0</v>
      </c>
      <c r="O332" s="143">
        <f t="shared" si="41"/>
        <v>0</v>
      </c>
      <c r="P332" s="143">
        <f t="shared" si="44"/>
        <v>1</v>
      </c>
      <c r="Q332" s="143">
        <f t="shared" si="45"/>
        <v>10</v>
      </c>
      <c r="R332" s="143">
        <f t="shared" si="46"/>
        <v>1</v>
      </c>
      <c r="S332" s="146"/>
      <c r="T332" s="259">
        <v>449035336</v>
      </c>
      <c r="U332" s="129" t="s">
        <v>101</v>
      </c>
      <c r="V332" s="259">
        <v>0</v>
      </c>
      <c r="W332" s="259">
        <v>0</v>
      </c>
      <c r="X332" s="259">
        <v>0</v>
      </c>
      <c r="Y332" s="259">
        <v>0</v>
      </c>
      <c r="Z332" s="259">
        <v>0</v>
      </c>
      <c r="AA332" s="259">
        <v>1</v>
      </c>
      <c r="AB332" s="259">
        <v>0</v>
      </c>
      <c r="AC332" s="259">
        <v>0</v>
      </c>
      <c r="AD332" s="259">
        <v>0</v>
      </c>
      <c r="AE332" s="259">
        <v>0</v>
      </c>
      <c r="AF332" s="259">
        <v>0</v>
      </c>
      <c r="AG332" s="259">
        <v>0</v>
      </c>
      <c r="AH332" s="259">
        <v>0</v>
      </c>
      <c r="AI332" s="259">
        <v>0</v>
      </c>
      <c r="AJ332" s="259">
        <v>1</v>
      </c>
      <c r="AK332" s="128"/>
      <c r="AL332" s="259">
        <v>449</v>
      </c>
      <c r="AM332" s="259">
        <v>35</v>
      </c>
      <c r="AN332" s="259">
        <v>336</v>
      </c>
      <c r="AO332" s="259">
        <v>10</v>
      </c>
    </row>
    <row r="333" spans="1:41">
      <c r="A333" s="131">
        <f t="shared" si="42"/>
        <v>449035342</v>
      </c>
      <c r="B333" s="132" t="str">
        <f t="shared" si="42"/>
        <v>BOSTON COLLEGIATE</v>
      </c>
      <c r="C333" s="143">
        <f t="shared" si="40"/>
        <v>0</v>
      </c>
      <c r="D333" s="143">
        <f t="shared" si="40"/>
        <v>0</v>
      </c>
      <c r="E333" s="143">
        <f t="shared" si="40"/>
        <v>0</v>
      </c>
      <c r="F333" s="143">
        <f t="shared" si="39"/>
        <v>0</v>
      </c>
      <c r="G333" s="143">
        <f t="shared" si="39"/>
        <v>1</v>
      </c>
      <c r="H333" s="143">
        <f t="shared" si="39"/>
        <v>0</v>
      </c>
      <c r="I333" s="143">
        <f t="shared" si="43"/>
        <v>3.7499999999999999E-2</v>
      </c>
      <c r="J333" s="143"/>
      <c r="K333" s="143">
        <f t="shared" si="41"/>
        <v>0</v>
      </c>
      <c r="L333" s="143">
        <f t="shared" si="41"/>
        <v>0</v>
      </c>
      <c r="M333" s="143">
        <f t="shared" si="41"/>
        <v>0</v>
      </c>
      <c r="N333" s="143">
        <f t="shared" si="41"/>
        <v>0</v>
      </c>
      <c r="O333" s="143">
        <f t="shared" si="41"/>
        <v>1</v>
      </c>
      <c r="P333" s="143">
        <f t="shared" si="44"/>
        <v>0</v>
      </c>
      <c r="Q333" s="143">
        <f t="shared" si="45"/>
        <v>10</v>
      </c>
      <c r="R333" s="143">
        <f t="shared" si="46"/>
        <v>1</v>
      </c>
      <c r="S333" s="146"/>
      <c r="T333" s="259">
        <v>449035342</v>
      </c>
      <c r="U333" s="129" t="s">
        <v>101</v>
      </c>
      <c r="V333" s="259">
        <v>0</v>
      </c>
      <c r="W333" s="259">
        <v>0</v>
      </c>
      <c r="X333" s="259">
        <v>0</v>
      </c>
      <c r="Y333" s="259">
        <v>0</v>
      </c>
      <c r="Z333" s="259">
        <v>1</v>
      </c>
      <c r="AA333" s="259">
        <v>0</v>
      </c>
      <c r="AB333" s="259">
        <v>0</v>
      </c>
      <c r="AC333" s="259">
        <v>0</v>
      </c>
      <c r="AD333" s="259">
        <v>0</v>
      </c>
      <c r="AE333" s="259">
        <v>0</v>
      </c>
      <c r="AF333" s="259">
        <v>1</v>
      </c>
      <c r="AG333" s="259">
        <v>0</v>
      </c>
      <c r="AH333" s="259">
        <v>0</v>
      </c>
      <c r="AI333" s="259">
        <v>0</v>
      </c>
      <c r="AJ333" s="259">
        <v>0</v>
      </c>
      <c r="AK333" s="128"/>
      <c r="AL333" s="259">
        <v>449</v>
      </c>
      <c r="AM333" s="259">
        <v>35</v>
      </c>
      <c r="AN333" s="259">
        <v>342</v>
      </c>
      <c r="AO333" s="259">
        <v>10</v>
      </c>
    </row>
    <row r="334" spans="1:41">
      <c r="A334" s="131">
        <f t="shared" si="42"/>
        <v>450086008</v>
      </c>
      <c r="B334" s="132" t="str">
        <f t="shared" si="42"/>
        <v>HILLTOWN COOPERATIVE</v>
      </c>
      <c r="C334" s="143">
        <f t="shared" si="40"/>
        <v>0</v>
      </c>
      <c r="D334" s="143">
        <f t="shared" si="40"/>
        <v>0</v>
      </c>
      <c r="E334" s="143">
        <f t="shared" si="40"/>
        <v>1</v>
      </c>
      <c r="F334" s="143">
        <f t="shared" si="39"/>
        <v>3</v>
      </c>
      <c r="G334" s="143">
        <f t="shared" si="39"/>
        <v>0</v>
      </c>
      <c r="H334" s="143">
        <f t="shared" si="39"/>
        <v>0</v>
      </c>
      <c r="I334" s="143">
        <f t="shared" si="43"/>
        <v>0.15</v>
      </c>
      <c r="J334" s="143"/>
      <c r="K334" s="143">
        <f t="shared" si="41"/>
        <v>0</v>
      </c>
      <c r="L334" s="143">
        <f t="shared" si="41"/>
        <v>0</v>
      </c>
      <c r="M334" s="143">
        <f t="shared" si="41"/>
        <v>0</v>
      </c>
      <c r="N334" s="143">
        <f t="shared" si="41"/>
        <v>0</v>
      </c>
      <c r="O334" s="143">
        <f t="shared" si="41"/>
        <v>0</v>
      </c>
      <c r="P334" s="143">
        <f t="shared" si="44"/>
        <v>0</v>
      </c>
      <c r="Q334" s="143">
        <f t="shared" si="45"/>
        <v>1</v>
      </c>
      <c r="R334" s="143">
        <f t="shared" si="46"/>
        <v>4</v>
      </c>
      <c r="S334" s="146"/>
      <c r="T334" s="259">
        <v>450086008</v>
      </c>
      <c r="U334" s="129" t="s">
        <v>696</v>
      </c>
      <c r="V334" s="259">
        <v>0</v>
      </c>
      <c r="W334" s="259">
        <v>0</v>
      </c>
      <c r="X334" s="259">
        <v>1</v>
      </c>
      <c r="Y334" s="259">
        <v>3</v>
      </c>
      <c r="Z334" s="259">
        <v>0</v>
      </c>
      <c r="AA334" s="259">
        <v>0</v>
      </c>
      <c r="AB334" s="259">
        <v>0</v>
      </c>
      <c r="AC334" s="259">
        <v>0</v>
      </c>
      <c r="AD334" s="259">
        <v>0</v>
      </c>
      <c r="AE334" s="259">
        <v>0</v>
      </c>
      <c r="AF334" s="259">
        <v>0</v>
      </c>
      <c r="AG334" s="259">
        <v>0</v>
      </c>
      <c r="AH334" s="259">
        <v>0</v>
      </c>
      <c r="AI334" s="259">
        <v>0</v>
      </c>
      <c r="AJ334" s="259">
        <v>0</v>
      </c>
      <c r="AK334" s="128"/>
      <c r="AL334" s="259">
        <v>450</v>
      </c>
      <c r="AM334" s="259">
        <v>86</v>
      </c>
      <c r="AN334" s="259">
        <v>8</v>
      </c>
      <c r="AO334" s="259">
        <v>1</v>
      </c>
    </row>
    <row r="335" spans="1:41">
      <c r="A335" s="131">
        <f t="shared" si="42"/>
        <v>450086086</v>
      </c>
      <c r="B335" s="132" t="str">
        <f t="shared" si="42"/>
        <v>HILLTOWN COOPERATIVE</v>
      </c>
      <c r="C335" s="143">
        <f t="shared" si="40"/>
        <v>0</v>
      </c>
      <c r="D335" s="143">
        <f t="shared" si="40"/>
        <v>0</v>
      </c>
      <c r="E335" s="143">
        <f t="shared" si="40"/>
        <v>6</v>
      </c>
      <c r="F335" s="143">
        <f t="shared" si="39"/>
        <v>26</v>
      </c>
      <c r="G335" s="143">
        <f t="shared" si="39"/>
        <v>19</v>
      </c>
      <c r="H335" s="143">
        <f t="shared" si="39"/>
        <v>0</v>
      </c>
      <c r="I335" s="143">
        <f t="shared" si="43"/>
        <v>1.9125000000000001</v>
      </c>
      <c r="J335" s="143"/>
      <c r="K335" s="143">
        <f t="shared" si="41"/>
        <v>0</v>
      </c>
      <c r="L335" s="143">
        <f t="shared" si="41"/>
        <v>0</v>
      </c>
      <c r="M335" s="143">
        <f t="shared" si="41"/>
        <v>0</v>
      </c>
      <c r="N335" s="143">
        <f t="shared" si="41"/>
        <v>0</v>
      </c>
      <c r="O335" s="143">
        <f t="shared" si="41"/>
        <v>5</v>
      </c>
      <c r="P335" s="143">
        <f t="shared" si="44"/>
        <v>1</v>
      </c>
      <c r="Q335" s="143">
        <f t="shared" si="45"/>
        <v>2</v>
      </c>
      <c r="R335" s="143">
        <f t="shared" si="46"/>
        <v>51</v>
      </c>
      <c r="S335" s="146"/>
      <c r="T335" s="259">
        <v>450086086</v>
      </c>
      <c r="U335" s="129" t="s">
        <v>696</v>
      </c>
      <c r="V335" s="259">
        <v>0</v>
      </c>
      <c r="W335" s="259">
        <v>0</v>
      </c>
      <c r="X335" s="259">
        <v>6</v>
      </c>
      <c r="Y335" s="259">
        <v>26</v>
      </c>
      <c r="Z335" s="259">
        <v>19</v>
      </c>
      <c r="AA335" s="259">
        <v>0</v>
      </c>
      <c r="AB335" s="259">
        <v>0</v>
      </c>
      <c r="AC335" s="259">
        <v>0</v>
      </c>
      <c r="AD335" s="259">
        <v>0</v>
      </c>
      <c r="AE335" s="259">
        <v>0</v>
      </c>
      <c r="AF335" s="259">
        <v>5</v>
      </c>
      <c r="AG335" s="259">
        <v>0</v>
      </c>
      <c r="AH335" s="259">
        <v>0</v>
      </c>
      <c r="AI335" s="259">
        <v>1</v>
      </c>
      <c r="AJ335" s="259">
        <v>0</v>
      </c>
      <c r="AK335" s="128"/>
      <c r="AL335" s="259">
        <v>450</v>
      </c>
      <c r="AM335" s="259">
        <v>86</v>
      </c>
      <c r="AN335" s="259">
        <v>86</v>
      </c>
      <c r="AO335" s="259">
        <v>2</v>
      </c>
    </row>
    <row r="336" spans="1:41">
      <c r="A336" s="131">
        <f t="shared" si="42"/>
        <v>450086117</v>
      </c>
      <c r="B336" s="132" t="str">
        <f t="shared" si="42"/>
        <v>HILLTOWN COOPERATIVE</v>
      </c>
      <c r="C336" s="143">
        <f t="shared" si="40"/>
        <v>0</v>
      </c>
      <c r="D336" s="143">
        <f t="shared" si="40"/>
        <v>0</v>
      </c>
      <c r="E336" s="143">
        <f t="shared" si="40"/>
        <v>1</v>
      </c>
      <c r="F336" s="143">
        <f t="shared" si="39"/>
        <v>2</v>
      </c>
      <c r="G336" s="143">
        <f t="shared" si="39"/>
        <v>2</v>
      </c>
      <c r="H336" s="143">
        <f t="shared" si="39"/>
        <v>0</v>
      </c>
      <c r="I336" s="143">
        <f t="shared" si="43"/>
        <v>0.1875</v>
      </c>
      <c r="J336" s="143"/>
      <c r="K336" s="143">
        <f t="shared" si="41"/>
        <v>0</v>
      </c>
      <c r="L336" s="143">
        <f t="shared" si="41"/>
        <v>0</v>
      </c>
      <c r="M336" s="143">
        <f t="shared" si="41"/>
        <v>0</v>
      </c>
      <c r="N336" s="143">
        <f t="shared" si="41"/>
        <v>0</v>
      </c>
      <c r="O336" s="143">
        <f t="shared" si="41"/>
        <v>2</v>
      </c>
      <c r="P336" s="143">
        <f t="shared" si="44"/>
        <v>0</v>
      </c>
      <c r="Q336" s="143">
        <f t="shared" si="45"/>
        <v>9</v>
      </c>
      <c r="R336" s="143">
        <f t="shared" si="46"/>
        <v>5</v>
      </c>
      <c r="S336" s="146"/>
      <c r="T336" s="259">
        <v>450086117</v>
      </c>
      <c r="U336" s="129" t="s">
        <v>696</v>
      </c>
      <c r="V336" s="259">
        <v>0</v>
      </c>
      <c r="W336" s="259">
        <v>0</v>
      </c>
      <c r="X336" s="259">
        <v>1</v>
      </c>
      <c r="Y336" s="259">
        <v>2</v>
      </c>
      <c r="Z336" s="259">
        <v>2</v>
      </c>
      <c r="AA336" s="259">
        <v>0</v>
      </c>
      <c r="AB336" s="259">
        <v>0</v>
      </c>
      <c r="AC336" s="259">
        <v>0</v>
      </c>
      <c r="AD336" s="259">
        <v>0</v>
      </c>
      <c r="AE336" s="259">
        <v>0</v>
      </c>
      <c r="AF336" s="259">
        <v>2</v>
      </c>
      <c r="AG336" s="259">
        <v>0</v>
      </c>
      <c r="AH336" s="259">
        <v>0</v>
      </c>
      <c r="AI336" s="259">
        <v>0</v>
      </c>
      <c r="AJ336" s="259">
        <v>0</v>
      </c>
      <c r="AK336" s="128"/>
      <c r="AL336" s="259">
        <v>450</v>
      </c>
      <c r="AM336" s="259">
        <v>86</v>
      </c>
      <c r="AN336" s="259">
        <v>117</v>
      </c>
      <c r="AO336" s="259">
        <v>9</v>
      </c>
    </row>
    <row r="337" spans="1:41">
      <c r="A337" s="131">
        <f t="shared" si="42"/>
        <v>450086127</v>
      </c>
      <c r="B337" s="132" t="str">
        <f t="shared" si="42"/>
        <v>HILLTOWN COOPERATIVE</v>
      </c>
      <c r="C337" s="143">
        <f t="shared" si="40"/>
        <v>0</v>
      </c>
      <c r="D337" s="143">
        <f t="shared" si="40"/>
        <v>0</v>
      </c>
      <c r="E337" s="143">
        <f t="shared" si="40"/>
        <v>1</v>
      </c>
      <c r="F337" s="143">
        <f t="shared" si="39"/>
        <v>5</v>
      </c>
      <c r="G337" s="143">
        <f t="shared" si="39"/>
        <v>2</v>
      </c>
      <c r="H337" s="143">
        <f t="shared" si="39"/>
        <v>0</v>
      </c>
      <c r="I337" s="143">
        <f t="shared" si="43"/>
        <v>0.3</v>
      </c>
      <c r="J337" s="143"/>
      <c r="K337" s="143">
        <f t="shared" si="41"/>
        <v>0</v>
      </c>
      <c r="L337" s="143">
        <f t="shared" si="41"/>
        <v>0</v>
      </c>
      <c r="M337" s="143">
        <f t="shared" si="41"/>
        <v>0</v>
      </c>
      <c r="N337" s="143">
        <f t="shared" si="41"/>
        <v>0</v>
      </c>
      <c r="O337" s="143">
        <f t="shared" si="41"/>
        <v>0</v>
      </c>
      <c r="P337" s="143">
        <f t="shared" si="44"/>
        <v>0</v>
      </c>
      <c r="Q337" s="143">
        <f t="shared" si="45"/>
        <v>1</v>
      </c>
      <c r="R337" s="143">
        <f t="shared" si="46"/>
        <v>8</v>
      </c>
      <c r="S337" s="146"/>
      <c r="T337" s="259">
        <v>450086127</v>
      </c>
      <c r="U337" s="129" t="s">
        <v>696</v>
      </c>
      <c r="V337" s="259">
        <v>0</v>
      </c>
      <c r="W337" s="259">
        <v>0</v>
      </c>
      <c r="X337" s="259">
        <v>1</v>
      </c>
      <c r="Y337" s="259">
        <v>5</v>
      </c>
      <c r="Z337" s="259">
        <v>2</v>
      </c>
      <c r="AA337" s="259">
        <v>0</v>
      </c>
      <c r="AB337" s="259">
        <v>0</v>
      </c>
      <c r="AC337" s="259">
        <v>0</v>
      </c>
      <c r="AD337" s="259">
        <v>0</v>
      </c>
      <c r="AE337" s="259">
        <v>0</v>
      </c>
      <c r="AF337" s="259">
        <v>0</v>
      </c>
      <c r="AG337" s="259">
        <v>0</v>
      </c>
      <c r="AH337" s="259">
        <v>0</v>
      </c>
      <c r="AI337" s="259">
        <v>0</v>
      </c>
      <c r="AJ337" s="259">
        <v>0</v>
      </c>
      <c r="AK337" s="128"/>
      <c r="AL337" s="259">
        <v>450</v>
      </c>
      <c r="AM337" s="259">
        <v>86</v>
      </c>
      <c r="AN337" s="259">
        <v>127</v>
      </c>
      <c r="AO337" s="259">
        <v>1</v>
      </c>
    </row>
    <row r="338" spans="1:41">
      <c r="A338" s="131">
        <f t="shared" si="42"/>
        <v>450086210</v>
      </c>
      <c r="B338" s="132" t="str">
        <f t="shared" si="42"/>
        <v>HILLTOWN COOPERATIVE</v>
      </c>
      <c r="C338" s="143">
        <f t="shared" si="40"/>
        <v>0</v>
      </c>
      <c r="D338" s="143">
        <f t="shared" si="40"/>
        <v>0</v>
      </c>
      <c r="E338" s="143">
        <f t="shared" si="40"/>
        <v>7</v>
      </c>
      <c r="F338" s="143">
        <f t="shared" si="39"/>
        <v>49</v>
      </c>
      <c r="G338" s="143">
        <f t="shared" si="39"/>
        <v>48</v>
      </c>
      <c r="H338" s="143">
        <f t="shared" si="39"/>
        <v>0</v>
      </c>
      <c r="I338" s="143">
        <f t="shared" si="43"/>
        <v>3.9</v>
      </c>
      <c r="J338" s="143"/>
      <c r="K338" s="143">
        <f t="shared" si="41"/>
        <v>0</v>
      </c>
      <c r="L338" s="143">
        <f t="shared" si="41"/>
        <v>0</v>
      </c>
      <c r="M338" s="143">
        <f t="shared" si="41"/>
        <v>0</v>
      </c>
      <c r="N338" s="143">
        <f t="shared" si="41"/>
        <v>0</v>
      </c>
      <c r="O338" s="143">
        <f t="shared" si="41"/>
        <v>12</v>
      </c>
      <c r="P338" s="143">
        <f t="shared" si="44"/>
        <v>2</v>
      </c>
      <c r="Q338" s="143">
        <f t="shared" si="45"/>
        <v>3</v>
      </c>
      <c r="R338" s="143">
        <f t="shared" si="46"/>
        <v>104</v>
      </c>
      <c r="S338" s="146"/>
      <c r="T338" s="259">
        <v>450086210</v>
      </c>
      <c r="U338" s="129" t="s">
        <v>696</v>
      </c>
      <c r="V338" s="259">
        <v>0</v>
      </c>
      <c r="W338" s="259">
        <v>0</v>
      </c>
      <c r="X338" s="259">
        <v>7</v>
      </c>
      <c r="Y338" s="259">
        <v>49</v>
      </c>
      <c r="Z338" s="259">
        <v>48</v>
      </c>
      <c r="AA338" s="259">
        <v>0</v>
      </c>
      <c r="AB338" s="259">
        <v>0</v>
      </c>
      <c r="AC338" s="259">
        <v>0</v>
      </c>
      <c r="AD338" s="259">
        <v>0</v>
      </c>
      <c r="AE338" s="259">
        <v>0</v>
      </c>
      <c r="AF338" s="259">
        <v>12</v>
      </c>
      <c r="AG338" s="259">
        <v>0</v>
      </c>
      <c r="AH338" s="259">
        <v>0</v>
      </c>
      <c r="AI338" s="259">
        <v>2</v>
      </c>
      <c r="AJ338" s="259">
        <v>0</v>
      </c>
      <c r="AK338" s="128"/>
      <c r="AL338" s="259">
        <v>450</v>
      </c>
      <c r="AM338" s="259">
        <v>86</v>
      </c>
      <c r="AN338" s="259">
        <v>210</v>
      </c>
      <c r="AO338" s="259">
        <v>3</v>
      </c>
    </row>
    <row r="339" spans="1:41">
      <c r="A339" s="131">
        <f t="shared" si="42"/>
        <v>450086275</v>
      </c>
      <c r="B339" s="132" t="str">
        <f t="shared" si="42"/>
        <v>HILLTOWN COOPERATIVE</v>
      </c>
      <c r="C339" s="143">
        <f t="shared" si="40"/>
        <v>0</v>
      </c>
      <c r="D339" s="143">
        <f t="shared" si="40"/>
        <v>0</v>
      </c>
      <c r="E339" s="143">
        <f t="shared" si="40"/>
        <v>0</v>
      </c>
      <c r="F339" s="143">
        <f t="shared" si="39"/>
        <v>1</v>
      </c>
      <c r="G339" s="143">
        <f t="shared" si="39"/>
        <v>0</v>
      </c>
      <c r="H339" s="143">
        <f t="shared" si="39"/>
        <v>0</v>
      </c>
      <c r="I339" s="143">
        <f t="shared" si="43"/>
        <v>3.7499999999999999E-2</v>
      </c>
      <c r="J339" s="143"/>
      <c r="K339" s="143">
        <f t="shared" si="41"/>
        <v>0</v>
      </c>
      <c r="L339" s="143">
        <f t="shared" si="41"/>
        <v>0</v>
      </c>
      <c r="M339" s="143">
        <f t="shared" si="41"/>
        <v>0</v>
      </c>
      <c r="N339" s="143">
        <f t="shared" si="41"/>
        <v>0</v>
      </c>
      <c r="O339" s="143">
        <f t="shared" si="41"/>
        <v>0</v>
      </c>
      <c r="P339" s="143">
        <f t="shared" si="44"/>
        <v>0</v>
      </c>
      <c r="Q339" s="143">
        <f t="shared" si="45"/>
        <v>1</v>
      </c>
      <c r="R339" s="143">
        <f t="shared" si="46"/>
        <v>1</v>
      </c>
      <c r="S339" s="146"/>
      <c r="T339" s="259">
        <v>450086275</v>
      </c>
      <c r="U339" s="129" t="s">
        <v>696</v>
      </c>
      <c r="V339" s="259">
        <v>0</v>
      </c>
      <c r="W339" s="259">
        <v>0</v>
      </c>
      <c r="X339" s="259">
        <v>0</v>
      </c>
      <c r="Y339" s="259">
        <v>1</v>
      </c>
      <c r="Z339" s="259">
        <v>0</v>
      </c>
      <c r="AA339" s="259">
        <v>0</v>
      </c>
      <c r="AB339" s="259">
        <v>0</v>
      </c>
      <c r="AC339" s="259">
        <v>0</v>
      </c>
      <c r="AD339" s="259">
        <v>0</v>
      </c>
      <c r="AE339" s="259">
        <v>0</v>
      </c>
      <c r="AF339" s="259">
        <v>0</v>
      </c>
      <c r="AG339" s="259">
        <v>0</v>
      </c>
      <c r="AH339" s="259">
        <v>0</v>
      </c>
      <c r="AI339" s="259">
        <v>0</v>
      </c>
      <c r="AJ339" s="259">
        <v>0</v>
      </c>
      <c r="AK339" s="128"/>
      <c r="AL339" s="259">
        <v>450</v>
      </c>
      <c r="AM339" s="259">
        <v>86</v>
      </c>
      <c r="AN339" s="259">
        <v>275</v>
      </c>
      <c r="AO339" s="259">
        <v>1</v>
      </c>
    </row>
    <row r="340" spans="1:41">
      <c r="A340" s="131">
        <f t="shared" si="42"/>
        <v>450086278</v>
      </c>
      <c r="B340" s="132" t="str">
        <f t="shared" si="42"/>
        <v>HILLTOWN COOPERATIVE</v>
      </c>
      <c r="C340" s="143">
        <f t="shared" si="40"/>
        <v>0</v>
      </c>
      <c r="D340" s="143">
        <f t="shared" si="40"/>
        <v>0</v>
      </c>
      <c r="E340" s="143">
        <f t="shared" si="40"/>
        <v>0</v>
      </c>
      <c r="F340" s="143">
        <f t="shared" si="39"/>
        <v>4</v>
      </c>
      <c r="G340" s="143">
        <f t="shared" si="39"/>
        <v>3</v>
      </c>
      <c r="H340" s="143">
        <f t="shared" si="39"/>
        <v>0</v>
      </c>
      <c r="I340" s="143">
        <f t="shared" si="43"/>
        <v>0.26250000000000001</v>
      </c>
      <c r="J340" s="143"/>
      <c r="K340" s="143">
        <f t="shared" si="41"/>
        <v>0</v>
      </c>
      <c r="L340" s="143">
        <f t="shared" si="41"/>
        <v>0</v>
      </c>
      <c r="M340" s="143">
        <f t="shared" si="41"/>
        <v>0</v>
      </c>
      <c r="N340" s="143">
        <f t="shared" si="41"/>
        <v>0</v>
      </c>
      <c r="O340" s="143">
        <f t="shared" si="41"/>
        <v>0</v>
      </c>
      <c r="P340" s="143">
        <f t="shared" si="44"/>
        <v>0</v>
      </c>
      <c r="Q340" s="143">
        <f t="shared" si="45"/>
        <v>1</v>
      </c>
      <c r="R340" s="143">
        <f t="shared" si="46"/>
        <v>7</v>
      </c>
      <c r="S340" s="146"/>
      <c r="T340" s="259">
        <v>450086278</v>
      </c>
      <c r="U340" s="129" t="s">
        <v>696</v>
      </c>
      <c r="V340" s="259">
        <v>0</v>
      </c>
      <c r="W340" s="259">
        <v>0</v>
      </c>
      <c r="X340" s="259">
        <v>0</v>
      </c>
      <c r="Y340" s="259">
        <v>4</v>
      </c>
      <c r="Z340" s="259">
        <v>3</v>
      </c>
      <c r="AA340" s="259">
        <v>0</v>
      </c>
      <c r="AB340" s="259">
        <v>0</v>
      </c>
      <c r="AC340" s="259">
        <v>0</v>
      </c>
      <c r="AD340" s="259">
        <v>0</v>
      </c>
      <c r="AE340" s="259">
        <v>0</v>
      </c>
      <c r="AF340" s="259">
        <v>0</v>
      </c>
      <c r="AG340" s="259">
        <v>0</v>
      </c>
      <c r="AH340" s="259">
        <v>0</v>
      </c>
      <c r="AI340" s="259">
        <v>0</v>
      </c>
      <c r="AJ340" s="259">
        <v>0</v>
      </c>
      <c r="AK340" s="128"/>
      <c r="AL340" s="259">
        <v>450</v>
      </c>
      <c r="AM340" s="259">
        <v>86</v>
      </c>
      <c r="AN340" s="259">
        <v>278</v>
      </c>
      <c r="AO340" s="259">
        <v>1</v>
      </c>
    </row>
    <row r="341" spans="1:41">
      <c r="A341" s="131">
        <f t="shared" si="42"/>
        <v>450086327</v>
      </c>
      <c r="B341" s="132" t="str">
        <f t="shared" si="42"/>
        <v>HILLTOWN COOPERATIVE</v>
      </c>
      <c r="C341" s="143">
        <f t="shared" si="40"/>
        <v>0</v>
      </c>
      <c r="D341" s="143">
        <f t="shared" si="40"/>
        <v>0</v>
      </c>
      <c r="E341" s="143">
        <f t="shared" si="40"/>
        <v>1</v>
      </c>
      <c r="F341" s="143">
        <f t="shared" si="39"/>
        <v>1</v>
      </c>
      <c r="G341" s="143">
        <f t="shared" si="39"/>
        <v>1</v>
      </c>
      <c r="H341" s="143">
        <f t="shared" si="39"/>
        <v>0</v>
      </c>
      <c r="I341" s="143">
        <f t="shared" si="43"/>
        <v>0.1125</v>
      </c>
      <c r="J341" s="143"/>
      <c r="K341" s="143">
        <f t="shared" si="41"/>
        <v>0</v>
      </c>
      <c r="L341" s="143">
        <f t="shared" si="41"/>
        <v>0</v>
      </c>
      <c r="M341" s="143">
        <f t="shared" si="41"/>
        <v>0</v>
      </c>
      <c r="N341" s="143">
        <f t="shared" si="41"/>
        <v>0</v>
      </c>
      <c r="O341" s="143">
        <f t="shared" si="41"/>
        <v>0</v>
      </c>
      <c r="P341" s="143">
        <f t="shared" si="44"/>
        <v>0</v>
      </c>
      <c r="Q341" s="143">
        <f t="shared" si="45"/>
        <v>1</v>
      </c>
      <c r="R341" s="143">
        <f t="shared" si="46"/>
        <v>3</v>
      </c>
      <c r="S341" s="146"/>
      <c r="T341" s="259">
        <v>450086327</v>
      </c>
      <c r="U341" s="129" t="s">
        <v>696</v>
      </c>
      <c r="V341" s="259">
        <v>0</v>
      </c>
      <c r="W341" s="259">
        <v>0</v>
      </c>
      <c r="X341" s="259">
        <v>1</v>
      </c>
      <c r="Y341" s="259">
        <v>1</v>
      </c>
      <c r="Z341" s="259">
        <v>1</v>
      </c>
      <c r="AA341" s="259">
        <v>0</v>
      </c>
      <c r="AB341" s="259">
        <v>0</v>
      </c>
      <c r="AC341" s="259">
        <v>0</v>
      </c>
      <c r="AD341" s="259">
        <v>0</v>
      </c>
      <c r="AE341" s="259">
        <v>0</v>
      </c>
      <c r="AF341" s="259">
        <v>0</v>
      </c>
      <c r="AG341" s="259">
        <v>0</v>
      </c>
      <c r="AH341" s="259">
        <v>0</v>
      </c>
      <c r="AI341" s="259">
        <v>0</v>
      </c>
      <c r="AJ341" s="259">
        <v>0</v>
      </c>
      <c r="AK341" s="128"/>
      <c r="AL341" s="259">
        <v>450</v>
      </c>
      <c r="AM341" s="259">
        <v>86</v>
      </c>
      <c r="AN341" s="259">
        <v>327</v>
      </c>
      <c r="AO341" s="259">
        <v>1</v>
      </c>
    </row>
    <row r="342" spans="1:41">
      <c r="A342" s="131">
        <f t="shared" si="42"/>
        <v>450086340</v>
      </c>
      <c r="B342" s="132" t="str">
        <f t="shared" si="42"/>
        <v>HILLTOWN COOPERATIVE</v>
      </c>
      <c r="C342" s="143">
        <f t="shared" si="40"/>
        <v>0</v>
      </c>
      <c r="D342" s="143">
        <f t="shared" si="40"/>
        <v>0</v>
      </c>
      <c r="E342" s="143">
        <f t="shared" si="40"/>
        <v>3</v>
      </c>
      <c r="F342" s="143">
        <f t="shared" si="39"/>
        <v>11</v>
      </c>
      <c r="G342" s="143">
        <f t="shared" si="39"/>
        <v>1</v>
      </c>
      <c r="H342" s="143">
        <f t="shared" si="39"/>
        <v>0</v>
      </c>
      <c r="I342" s="143">
        <f t="shared" si="43"/>
        <v>0.5625</v>
      </c>
      <c r="J342" s="143"/>
      <c r="K342" s="143">
        <f t="shared" si="41"/>
        <v>0</v>
      </c>
      <c r="L342" s="143">
        <f t="shared" si="41"/>
        <v>0</v>
      </c>
      <c r="M342" s="143">
        <f t="shared" si="41"/>
        <v>0</v>
      </c>
      <c r="N342" s="143">
        <f t="shared" si="41"/>
        <v>0</v>
      </c>
      <c r="O342" s="143">
        <f t="shared" si="41"/>
        <v>3</v>
      </c>
      <c r="P342" s="143">
        <f t="shared" si="44"/>
        <v>0</v>
      </c>
      <c r="Q342" s="143">
        <f t="shared" si="45"/>
        <v>5</v>
      </c>
      <c r="R342" s="143">
        <f t="shared" si="46"/>
        <v>15</v>
      </c>
      <c r="S342" s="146"/>
      <c r="T342" s="259">
        <v>450086340</v>
      </c>
      <c r="U342" s="129" t="s">
        <v>696</v>
      </c>
      <c r="V342" s="259">
        <v>0</v>
      </c>
      <c r="W342" s="259">
        <v>0</v>
      </c>
      <c r="X342" s="259">
        <v>3</v>
      </c>
      <c r="Y342" s="259">
        <v>11</v>
      </c>
      <c r="Z342" s="259">
        <v>1</v>
      </c>
      <c r="AA342" s="259">
        <v>0</v>
      </c>
      <c r="AB342" s="259">
        <v>0</v>
      </c>
      <c r="AC342" s="259">
        <v>0</v>
      </c>
      <c r="AD342" s="259">
        <v>0</v>
      </c>
      <c r="AE342" s="259">
        <v>0</v>
      </c>
      <c r="AF342" s="259">
        <v>3</v>
      </c>
      <c r="AG342" s="259">
        <v>0</v>
      </c>
      <c r="AH342" s="259">
        <v>0</v>
      </c>
      <c r="AI342" s="259">
        <v>0</v>
      </c>
      <c r="AJ342" s="259">
        <v>0</v>
      </c>
      <c r="AK342" s="128"/>
      <c r="AL342" s="259">
        <v>450</v>
      </c>
      <c r="AM342" s="259">
        <v>86</v>
      </c>
      <c r="AN342" s="259">
        <v>340</v>
      </c>
      <c r="AO342" s="259">
        <v>5</v>
      </c>
    </row>
    <row r="343" spans="1:41">
      <c r="A343" s="131">
        <f t="shared" si="42"/>
        <v>450086605</v>
      </c>
      <c r="B343" s="132" t="str">
        <f t="shared" si="42"/>
        <v>HILLTOWN COOPERATIVE</v>
      </c>
      <c r="C343" s="143">
        <f t="shared" si="40"/>
        <v>0</v>
      </c>
      <c r="D343" s="143">
        <f t="shared" si="40"/>
        <v>0</v>
      </c>
      <c r="E343" s="143">
        <f t="shared" si="40"/>
        <v>0</v>
      </c>
      <c r="F343" s="143">
        <f t="shared" si="39"/>
        <v>0</v>
      </c>
      <c r="G343" s="143">
        <f t="shared" si="39"/>
        <v>2</v>
      </c>
      <c r="H343" s="143">
        <f t="shared" si="39"/>
        <v>0</v>
      </c>
      <c r="I343" s="143">
        <f t="shared" si="43"/>
        <v>7.4999999999999997E-2</v>
      </c>
      <c r="J343" s="143"/>
      <c r="K343" s="143">
        <f t="shared" si="41"/>
        <v>0</v>
      </c>
      <c r="L343" s="143">
        <f t="shared" si="41"/>
        <v>0</v>
      </c>
      <c r="M343" s="143">
        <f t="shared" si="41"/>
        <v>0</v>
      </c>
      <c r="N343" s="143">
        <f t="shared" si="41"/>
        <v>0</v>
      </c>
      <c r="O343" s="143">
        <f t="shared" si="41"/>
        <v>0</v>
      </c>
      <c r="P343" s="143">
        <f t="shared" si="44"/>
        <v>0</v>
      </c>
      <c r="Q343" s="143">
        <f t="shared" si="45"/>
        <v>1</v>
      </c>
      <c r="R343" s="143">
        <f t="shared" si="46"/>
        <v>2</v>
      </c>
      <c r="S343" s="146"/>
      <c r="T343" s="259">
        <v>450086605</v>
      </c>
      <c r="U343" s="129" t="s">
        <v>696</v>
      </c>
      <c r="V343" s="259">
        <v>0</v>
      </c>
      <c r="W343" s="259">
        <v>0</v>
      </c>
      <c r="X343" s="259">
        <v>0</v>
      </c>
      <c r="Y343" s="259">
        <v>0</v>
      </c>
      <c r="Z343" s="259">
        <v>2</v>
      </c>
      <c r="AA343" s="259">
        <v>0</v>
      </c>
      <c r="AB343" s="259">
        <v>0</v>
      </c>
      <c r="AC343" s="259">
        <v>0</v>
      </c>
      <c r="AD343" s="259">
        <v>0</v>
      </c>
      <c r="AE343" s="259">
        <v>0</v>
      </c>
      <c r="AF343" s="259">
        <v>0</v>
      </c>
      <c r="AG343" s="259">
        <v>0</v>
      </c>
      <c r="AH343" s="259">
        <v>0</v>
      </c>
      <c r="AI343" s="259">
        <v>0</v>
      </c>
      <c r="AJ343" s="259">
        <v>0</v>
      </c>
      <c r="AK343" s="128"/>
      <c r="AL343" s="259">
        <v>450</v>
      </c>
      <c r="AM343" s="259">
        <v>86</v>
      </c>
      <c r="AN343" s="259">
        <v>605</v>
      </c>
      <c r="AO343" s="259">
        <v>1</v>
      </c>
    </row>
    <row r="344" spans="1:41">
      <c r="A344" s="131">
        <f t="shared" si="42"/>
        <v>450086632</v>
      </c>
      <c r="B344" s="132" t="str">
        <f t="shared" si="42"/>
        <v>HILLTOWN COOPERATIVE</v>
      </c>
      <c r="C344" s="143">
        <f t="shared" si="40"/>
        <v>0</v>
      </c>
      <c r="D344" s="143">
        <f t="shared" si="40"/>
        <v>0</v>
      </c>
      <c r="E344" s="143">
        <f t="shared" si="40"/>
        <v>0</v>
      </c>
      <c r="F344" s="143">
        <f t="shared" si="39"/>
        <v>2</v>
      </c>
      <c r="G344" s="143">
        <f t="shared" si="39"/>
        <v>0</v>
      </c>
      <c r="H344" s="143">
        <f t="shared" si="39"/>
        <v>0</v>
      </c>
      <c r="I344" s="143">
        <f t="shared" si="43"/>
        <v>7.4999999999999997E-2</v>
      </c>
      <c r="J344" s="143"/>
      <c r="K344" s="143">
        <f t="shared" si="41"/>
        <v>0</v>
      </c>
      <c r="L344" s="143">
        <f t="shared" si="41"/>
        <v>0</v>
      </c>
      <c r="M344" s="143">
        <f t="shared" si="41"/>
        <v>0</v>
      </c>
      <c r="N344" s="143">
        <f t="shared" si="41"/>
        <v>0</v>
      </c>
      <c r="O344" s="143">
        <f t="shared" si="41"/>
        <v>0</v>
      </c>
      <c r="P344" s="143">
        <f t="shared" si="44"/>
        <v>0</v>
      </c>
      <c r="Q344" s="143">
        <f t="shared" si="45"/>
        <v>1</v>
      </c>
      <c r="R344" s="143">
        <f t="shared" si="46"/>
        <v>2</v>
      </c>
      <c r="S344" s="146"/>
      <c r="T344" s="259">
        <v>450086632</v>
      </c>
      <c r="U344" s="129" t="s">
        <v>696</v>
      </c>
      <c r="V344" s="259">
        <v>0</v>
      </c>
      <c r="W344" s="259">
        <v>0</v>
      </c>
      <c r="X344" s="259">
        <v>0</v>
      </c>
      <c r="Y344" s="259">
        <v>2</v>
      </c>
      <c r="Z344" s="259">
        <v>0</v>
      </c>
      <c r="AA344" s="259">
        <v>0</v>
      </c>
      <c r="AB344" s="259">
        <v>0</v>
      </c>
      <c r="AC344" s="259">
        <v>0</v>
      </c>
      <c r="AD344" s="259">
        <v>0</v>
      </c>
      <c r="AE344" s="259">
        <v>0</v>
      </c>
      <c r="AF344" s="259">
        <v>0</v>
      </c>
      <c r="AG344" s="259">
        <v>0</v>
      </c>
      <c r="AH344" s="259">
        <v>0</v>
      </c>
      <c r="AI344" s="259">
        <v>0</v>
      </c>
      <c r="AJ344" s="259">
        <v>0</v>
      </c>
      <c r="AK344" s="128"/>
      <c r="AL344" s="259">
        <v>450</v>
      </c>
      <c r="AM344" s="259">
        <v>86</v>
      </c>
      <c r="AN344" s="259">
        <v>632</v>
      </c>
      <c r="AO344" s="259">
        <v>1</v>
      </c>
    </row>
    <row r="345" spans="1:41">
      <c r="A345" s="131">
        <f t="shared" si="42"/>
        <v>450086635</v>
      </c>
      <c r="B345" s="132" t="str">
        <f t="shared" si="42"/>
        <v>HILLTOWN COOPERATIVE</v>
      </c>
      <c r="C345" s="143">
        <f t="shared" si="40"/>
        <v>0</v>
      </c>
      <c r="D345" s="143">
        <f t="shared" si="40"/>
        <v>0</v>
      </c>
      <c r="E345" s="143">
        <f t="shared" si="40"/>
        <v>0</v>
      </c>
      <c r="F345" s="143">
        <f t="shared" si="39"/>
        <v>0</v>
      </c>
      <c r="G345" s="143">
        <f t="shared" si="39"/>
        <v>1</v>
      </c>
      <c r="H345" s="143">
        <f t="shared" si="39"/>
        <v>0</v>
      </c>
      <c r="I345" s="143">
        <f t="shared" si="43"/>
        <v>3.7499999999999999E-2</v>
      </c>
      <c r="J345" s="143"/>
      <c r="K345" s="143">
        <f t="shared" si="41"/>
        <v>0</v>
      </c>
      <c r="L345" s="143">
        <f t="shared" si="41"/>
        <v>0</v>
      </c>
      <c r="M345" s="143">
        <f t="shared" si="41"/>
        <v>0</v>
      </c>
      <c r="N345" s="143">
        <f t="shared" si="41"/>
        <v>0</v>
      </c>
      <c r="O345" s="143">
        <f t="shared" si="41"/>
        <v>0</v>
      </c>
      <c r="P345" s="143">
        <f t="shared" si="44"/>
        <v>0</v>
      </c>
      <c r="Q345" s="143">
        <f t="shared" si="45"/>
        <v>1</v>
      </c>
      <c r="R345" s="143">
        <f t="shared" si="46"/>
        <v>1</v>
      </c>
      <c r="S345" s="146"/>
      <c r="T345" s="259">
        <v>450086635</v>
      </c>
      <c r="U345" s="129" t="s">
        <v>696</v>
      </c>
      <c r="V345" s="259">
        <v>0</v>
      </c>
      <c r="W345" s="259">
        <v>0</v>
      </c>
      <c r="X345" s="259">
        <v>0</v>
      </c>
      <c r="Y345" s="259">
        <v>0</v>
      </c>
      <c r="Z345" s="259">
        <v>1</v>
      </c>
      <c r="AA345" s="259">
        <v>0</v>
      </c>
      <c r="AB345" s="259">
        <v>0</v>
      </c>
      <c r="AC345" s="259">
        <v>0</v>
      </c>
      <c r="AD345" s="259">
        <v>0</v>
      </c>
      <c r="AE345" s="259">
        <v>0</v>
      </c>
      <c r="AF345" s="259">
        <v>0</v>
      </c>
      <c r="AG345" s="259">
        <v>0</v>
      </c>
      <c r="AH345" s="259">
        <v>0</v>
      </c>
      <c r="AI345" s="259">
        <v>0</v>
      </c>
      <c r="AJ345" s="259">
        <v>0</v>
      </c>
      <c r="AK345" s="128"/>
      <c r="AL345" s="259">
        <v>450</v>
      </c>
      <c r="AM345" s="259">
        <v>86</v>
      </c>
      <c r="AN345" s="259">
        <v>635</v>
      </c>
      <c r="AO345" s="259">
        <v>1</v>
      </c>
    </row>
    <row r="346" spans="1:41">
      <c r="A346" s="131">
        <f t="shared" si="42"/>
        <v>450086674</v>
      </c>
      <c r="B346" s="132" t="str">
        <f t="shared" si="42"/>
        <v>HILLTOWN COOPERATIVE</v>
      </c>
      <c r="C346" s="143">
        <f t="shared" si="40"/>
        <v>0</v>
      </c>
      <c r="D346" s="143">
        <f t="shared" si="40"/>
        <v>0</v>
      </c>
      <c r="E346" s="143">
        <f t="shared" si="40"/>
        <v>0</v>
      </c>
      <c r="F346" s="143">
        <f t="shared" si="40"/>
        <v>1</v>
      </c>
      <c r="G346" s="143">
        <f t="shared" si="40"/>
        <v>0</v>
      </c>
      <c r="H346" s="143">
        <f t="shared" si="40"/>
        <v>0</v>
      </c>
      <c r="I346" s="143">
        <f t="shared" si="43"/>
        <v>3.7499999999999999E-2</v>
      </c>
      <c r="J346" s="143"/>
      <c r="K346" s="143">
        <f t="shared" si="41"/>
        <v>0</v>
      </c>
      <c r="L346" s="143">
        <f t="shared" si="41"/>
        <v>0</v>
      </c>
      <c r="M346" s="143">
        <f t="shared" si="41"/>
        <v>0</v>
      </c>
      <c r="N346" s="143">
        <f t="shared" si="41"/>
        <v>0</v>
      </c>
      <c r="O346" s="143">
        <f t="shared" si="41"/>
        <v>0</v>
      </c>
      <c r="P346" s="143">
        <f t="shared" si="44"/>
        <v>0</v>
      </c>
      <c r="Q346" s="143">
        <f t="shared" si="45"/>
        <v>1</v>
      </c>
      <c r="R346" s="143">
        <f t="shared" si="46"/>
        <v>1</v>
      </c>
      <c r="S346" s="146"/>
      <c r="T346" s="259">
        <v>450086674</v>
      </c>
      <c r="U346" s="129" t="s">
        <v>696</v>
      </c>
      <c r="V346" s="259">
        <v>0</v>
      </c>
      <c r="W346" s="259">
        <v>0</v>
      </c>
      <c r="X346" s="259">
        <v>0</v>
      </c>
      <c r="Y346" s="259">
        <v>1</v>
      </c>
      <c r="Z346" s="259">
        <v>0</v>
      </c>
      <c r="AA346" s="259">
        <v>0</v>
      </c>
      <c r="AB346" s="259">
        <v>0</v>
      </c>
      <c r="AC346" s="259">
        <v>0</v>
      </c>
      <c r="AD346" s="259">
        <v>0</v>
      </c>
      <c r="AE346" s="259">
        <v>0</v>
      </c>
      <c r="AF346" s="259">
        <v>0</v>
      </c>
      <c r="AG346" s="259">
        <v>0</v>
      </c>
      <c r="AH346" s="259">
        <v>0</v>
      </c>
      <c r="AI346" s="259">
        <v>0</v>
      </c>
      <c r="AJ346" s="259">
        <v>0</v>
      </c>
      <c r="AK346" s="128"/>
      <c r="AL346" s="259">
        <v>450</v>
      </c>
      <c r="AM346" s="259">
        <v>86</v>
      </c>
      <c r="AN346" s="259">
        <v>674</v>
      </c>
      <c r="AO346" s="259">
        <v>1</v>
      </c>
    </row>
    <row r="347" spans="1:41">
      <c r="A347" s="131">
        <f t="shared" si="42"/>
        <v>450086683</v>
      </c>
      <c r="B347" s="132" t="str">
        <f t="shared" si="42"/>
        <v>HILLTOWN COOPERATIVE</v>
      </c>
      <c r="C347" s="143">
        <f t="shared" ref="C347:H389" si="47">ROUND(V347,0)</f>
        <v>0</v>
      </c>
      <c r="D347" s="143">
        <f t="shared" si="47"/>
        <v>0</v>
      </c>
      <c r="E347" s="143">
        <f t="shared" si="47"/>
        <v>0</v>
      </c>
      <c r="F347" s="143">
        <f t="shared" si="47"/>
        <v>0</v>
      </c>
      <c r="G347" s="143">
        <f t="shared" si="47"/>
        <v>6</v>
      </c>
      <c r="H347" s="143">
        <f t="shared" si="47"/>
        <v>0</v>
      </c>
      <c r="I347" s="143">
        <f t="shared" si="43"/>
        <v>0.22500000000000001</v>
      </c>
      <c r="J347" s="143"/>
      <c r="K347" s="143">
        <f t="shared" si="41"/>
        <v>0</v>
      </c>
      <c r="L347" s="143">
        <f t="shared" si="41"/>
        <v>0</v>
      </c>
      <c r="M347" s="143">
        <f t="shared" si="41"/>
        <v>0</v>
      </c>
      <c r="N347" s="143">
        <f t="shared" si="41"/>
        <v>0</v>
      </c>
      <c r="O347" s="143">
        <f t="shared" si="41"/>
        <v>1</v>
      </c>
      <c r="P347" s="143">
        <f t="shared" si="44"/>
        <v>0</v>
      </c>
      <c r="Q347" s="143">
        <f t="shared" si="45"/>
        <v>4</v>
      </c>
      <c r="R347" s="143">
        <f t="shared" si="46"/>
        <v>6</v>
      </c>
      <c r="S347" s="146"/>
      <c r="T347" s="259">
        <v>450086683</v>
      </c>
      <c r="U347" s="129" t="s">
        <v>696</v>
      </c>
      <c r="V347" s="259">
        <v>0</v>
      </c>
      <c r="W347" s="259">
        <v>0</v>
      </c>
      <c r="X347" s="259">
        <v>0</v>
      </c>
      <c r="Y347" s="259">
        <v>0</v>
      </c>
      <c r="Z347" s="259">
        <v>6</v>
      </c>
      <c r="AA347" s="259">
        <v>0</v>
      </c>
      <c r="AB347" s="259">
        <v>0</v>
      </c>
      <c r="AC347" s="259">
        <v>0</v>
      </c>
      <c r="AD347" s="259">
        <v>0</v>
      </c>
      <c r="AE347" s="259">
        <v>0</v>
      </c>
      <c r="AF347" s="259">
        <v>1</v>
      </c>
      <c r="AG347" s="259">
        <v>0</v>
      </c>
      <c r="AH347" s="259">
        <v>0</v>
      </c>
      <c r="AI347" s="259">
        <v>0</v>
      </c>
      <c r="AJ347" s="259">
        <v>0</v>
      </c>
      <c r="AK347" s="128"/>
      <c r="AL347" s="259">
        <v>450</v>
      </c>
      <c r="AM347" s="259">
        <v>86</v>
      </c>
      <c r="AN347" s="259">
        <v>683</v>
      </c>
      <c r="AO347" s="259">
        <v>4</v>
      </c>
    </row>
    <row r="348" spans="1:41">
      <c r="A348" s="131">
        <f t="shared" si="42"/>
        <v>450086717</v>
      </c>
      <c r="B348" s="132" t="str">
        <f t="shared" si="42"/>
        <v>HILLTOWN COOPERATIVE</v>
      </c>
      <c r="C348" s="143">
        <f t="shared" si="47"/>
        <v>0</v>
      </c>
      <c r="D348" s="143">
        <f t="shared" si="47"/>
        <v>0</v>
      </c>
      <c r="E348" s="143">
        <f t="shared" si="47"/>
        <v>0</v>
      </c>
      <c r="F348" s="143">
        <f t="shared" si="47"/>
        <v>0</v>
      </c>
      <c r="G348" s="143">
        <f t="shared" si="47"/>
        <v>1</v>
      </c>
      <c r="H348" s="143">
        <f t="shared" si="47"/>
        <v>0</v>
      </c>
      <c r="I348" s="143">
        <f t="shared" si="43"/>
        <v>3.7499999999999999E-2</v>
      </c>
      <c r="J348" s="143"/>
      <c r="K348" s="143">
        <f t="shared" si="41"/>
        <v>0</v>
      </c>
      <c r="L348" s="143">
        <f t="shared" si="41"/>
        <v>0</v>
      </c>
      <c r="M348" s="143">
        <f t="shared" si="41"/>
        <v>0</v>
      </c>
      <c r="N348" s="143">
        <f t="shared" si="41"/>
        <v>0</v>
      </c>
      <c r="O348" s="143">
        <f t="shared" si="41"/>
        <v>0</v>
      </c>
      <c r="P348" s="143">
        <f t="shared" si="44"/>
        <v>0</v>
      </c>
      <c r="Q348" s="143">
        <f t="shared" si="45"/>
        <v>1</v>
      </c>
      <c r="R348" s="143">
        <f t="shared" si="46"/>
        <v>1</v>
      </c>
      <c r="S348" s="146"/>
      <c r="T348" s="259">
        <v>450086717</v>
      </c>
      <c r="U348" s="129" t="s">
        <v>696</v>
      </c>
      <c r="V348" s="259">
        <v>0</v>
      </c>
      <c r="W348" s="259">
        <v>0</v>
      </c>
      <c r="X348" s="259">
        <v>0</v>
      </c>
      <c r="Y348" s="259">
        <v>0</v>
      </c>
      <c r="Z348" s="259">
        <v>1</v>
      </c>
      <c r="AA348" s="259">
        <v>0</v>
      </c>
      <c r="AB348" s="259">
        <v>0</v>
      </c>
      <c r="AC348" s="259">
        <v>0</v>
      </c>
      <c r="AD348" s="259">
        <v>0</v>
      </c>
      <c r="AE348" s="259">
        <v>0</v>
      </c>
      <c r="AF348" s="259">
        <v>0</v>
      </c>
      <c r="AG348" s="259">
        <v>0</v>
      </c>
      <c r="AH348" s="259">
        <v>0</v>
      </c>
      <c r="AI348" s="259">
        <v>0</v>
      </c>
      <c r="AJ348" s="259">
        <v>0</v>
      </c>
      <c r="AK348" s="128"/>
      <c r="AL348" s="259">
        <v>450</v>
      </c>
      <c r="AM348" s="259">
        <v>86</v>
      </c>
      <c r="AN348" s="259">
        <v>717</v>
      </c>
      <c r="AO348" s="259">
        <v>1</v>
      </c>
    </row>
    <row r="349" spans="1:41">
      <c r="A349" s="131">
        <f t="shared" si="42"/>
        <v>453137061</v>
      </c>
      <c r="B349" s="132" t="str">
        <f t="shared" si="42"/>
        <v>HOLYOKE COMMUNITY</v>
      </c>
      <c r="C349" s="143">
        <f t="shared" si="47"/>
        <v>0</v>
      </c>
      <c r="D349" s="143">
        <f t="shared" si="47"/>
        <v>0</v>
      </c>
      <c r="E349" s="143">
        <f t="shared" si="47"/>
        <v>4</v>
      </c>
      <c r="F349" s="143">
        <f t="shared" si="47"/>
        <v>15</v>
      </c>
      <c r="G349" s="143">
        <f t="shared" si="47"/>
        <v>19</v>
      </c>
      <c r="H349" s="143">
        <f t="shared" si="47"/>
        <v>0</v>
      </c>
      <c r="I349" s="143">
        <f t="shared" si="43"/>
        <v>1.575</v>
      </c>
      <c r="J349" s="143"/>
      <c r="K349" s="143">
        <f t="shared" si="41"/>
        <v>0</v>
      </c>
      <c r="L349" s="143">
        <f t="shared" si="41"/>
        <v>0</v>
      </c>
      <c r="M349" s="143">
        <f t="shared" si="41"/>
        <v>4</v>
      </c>
      <c r="N349" s="143">
        <f t="shared" si="41"/>
        <v>0</v>
      </c>
      <c r="O349" s="143">
        <f t="shared" si="41"/>
        <v>27</v>
      </c>
      <c r="P349" s="143">
        <f t="shared" si="44"/>
        <v>3</v>
      </c>
      <c r="Q349" s="143">
        <f t="shared" si="45"/>
        <v>10</v>
      </c>
      <c r="R349" s="143">
        <f t="shared" si="46"/>
        <v>42</v>
      </c>
      <c r="S349" s="146"/>
      <c r="T349" s="259">
        <v>453137061</v>
      </c>
      <c r="U349" s="129" t="s">
        <v>105</v>
      </c>
      <c r="V349" s="259">
        <v>0</v>
      </c>
      <c r="W349" s="259">
        <v>0</v>
      </c>
      <c r="X349" s="259">
        <v>4</v>
      </c>
      <c r="Y349" s="259">
        <v>15</v>
      </c>
      <c r="Z349" s="259">
        <v>19</v>
      </c>
      <c r="AA349" s="259">
        <v>0</v>
      </c>
      <c r="AB349" s="259">
        <v>0</v>
      </c>
      <c r="AC349" s="259">
        <v>0</v>
      </c>
      <c r="AD349" s="259">
        <v>4</v>
      </c>
      <c r="AE349" s="259">
        <v>0</v>
      </c>
      <c r="AF349" s="259">
        <v>27</v>
      </c>
      <c r="AG349" s="259">
        <v>0</v>
      </c>
      <c r="AH349" s="259">
        <v>0</v>
      </c>
      <c r="AI349" s="259">
        <v>3</v>
      </c>
      <c r="AJ349" s="259">
        <v>0</v>
      </c>
      <c r="AK349" s="128"/>
      <c r="AL349" s="259">
        <v>453</v>
      </c>
      <c r="AM349" s="259">
        <v>137</v>
      </c>
      <c r="AN349" s="259">
        <v>61</v>
      </c>
      <c r="AO349" s="259">
        <v>10</v>
      </c>
    </row>
    <row r="350" spans="1:41">
      <c r="A350" s="131">
        <f t="shared" si="42"/>
        <v>453137086</v>
      </c>
      <c r="B350" s="132" t="str">
        <f t="shared" si="42"/>
        <v>HOLYOKE COMMUNITY</v>
      </c>
      <c r="C350" s="143">
        <f t="shared" si="47"/>
        <v>0</v>
      </c>
      <c r="D350" s="143">
        <f t="shared" si="47"/>
        <v>0</v>
      </c>
      <c r="E350" s="143">
        <f t="shared" si="47"/>
        <v>0</v>
      </c>
      <c r="F350" s="143">
        <f t="shared" si="47"/>
        <v>3</v>
      </c>
      <c r="G350" s="143">
        <f t="shared" si="47"/>
        <v>1</v>
      </c>
      <c r="H350" s="143">
        <f t="shared" si="47"/>
        <v>0</v>
      </c>
      <c r="I350" s="143">
        <f t="shared" si="43"/>
        <v>0.1875</v>
      </c>
      <c r="J350" s="143"/>
      <c r="K350" s="143">
        <f t="shared" si="41"/>
        <v>0</v>
      </c>
      <c r="L350" s="143">
        <f t="shared" si="41"/>
        <v>0</v>
      </c>
      <c r="M350" s="143">
        <f t="shared" si="41"/>
        <v>1</v>
      </c>
      <c r="N350" s="143">
        <f t="shared" si="41"/>
        <v>0</v>
      </c>
      <c r="O350" s="143">
        <f t="shared" si="41"/>
        <v>4</v>
      </c>
      <c r="P350" s="143">
        <f t="shared" si="44"/>
        <v>1</v>
      </c>
      <c r="Q350" s="143">
        <f t="shared" si="45"/>
        <v>10</v>
      </c>
      <c r="R350" s="143">
        <f t="shared" si="46"/>
        <v>5</v>
      </c>
      <c r="S350" s="146"/>
      <c r="T350" s="259">
        <v>453137086</v>
      </c>
      <c r="U350" s="129" t="s">
        <v>105</v>
      </c>
      <c r="V350" s="259">
        <v>0</v>
      </c>
      <c r="W350" s="259">
        <v>0</v>
      </c>
      <c r="X350" s="259">
        <v>0</v>
      </c>
      <c r="Y350" s="259">
        <v>3</v>
      </c>
      <c r="Z350" s="259">
        <v>1</v>
      </c>
      <c r="AA350" s="259">
        <v>0</v>
      </c>
      <c r="AB350" s="259">
        <v>0</v>
      </c>
      <c r="AC350" s="259">
        <v>0</v>
      </c>
      <c r="AD350" s="259">
        <v>1</v>
      </c>
      <c r="AE350" s="259">
        <v>0</v>
      </c>
      <c r="AF350" s="259">
        <v>4</v>
      </c>
      <c r="AG350" s="259">
        <v>0</v>
      </c>
      <c r="AH350" s="259">
        <v>0</v>
      </c>
      <c r="AI350" s="259">
        <v>1</v>
      </c>
      <c r="AJ350" s="259">
        <v>0</v>
      </c>
      <c r="AK350" s="128"/>
      <c r="AL350" s="259">
        <v>453</v>
      </c>
      <c r="AM350" s="259">
        <v>137</v>
      </c>
      <c r="AN350" s="259">
        <v>86</v>
      </c>
      <c r="AO350" s="259">
        <v>10</v>
      </c>
    </row>
    <row r="351" spans="1:41">
      <c r="A351" s="131">
        <f t="shared" si="42"/>
        <v>453137137</v>
      </c>
      <c r="B351" s="132" t="str">
        <f t="shared" si="42"/>
        <v>HOLYOKE COMMUNITY</v>
      </c>
      <c r="C351" s="143">
        <f t="shared" si="47"/>
        <v>0</v>
      </c>
      <c r="D351" s="143">
        <f t="shared" si="47"/>
        <v>0</v>
      </c>
      <c r="E351" s="143">
        <f t="shared" si="47"/>
        <v>54</v>
      </c>
      <c r="F351" s="143">
        <f t="shared" si="47"/>
        <v>296</v>
      </c>
      <c r="G351" s="143">
        <f t="shared" si="47"/>
        <v>141</v>
      </c>
      <c r="H351" s="143">
        <f t="shared" si="47"/>
        <v>0</v>
      </c>
      <c r="I351" s="143">
        <f t="shared" si="43"/>
        <v>21</v>
      </c>
      <c r="J351" s="143"/>
      <c r="K351" s="143">
        <f t="shared" si="41"/>
        <v>0</v>
      </c>
      <c r="L351" s="143">
        <f t="shared" si="41"/>
        <v>0</v>
      </c>
      <c r="M351" s="143">
        <f t="shared" si="41"/>
        <v>69</v>
      </c>
      <c r="N351" s="143">
        <f t="shared" si="41"/>
        <v>0</v>
      </c>
      <c r="O351" s="143">
        <f t="shared" si="41"/>
        <v>375</v>
      </c>
      <c r="P351" s="143">
        <f t="shared" si="44"/>
        <v>41</v>
      </c>
      <c r="Q351" s="143">
        <f t="shared" si="45"/>
        <v>10</v>
      </c>
      <c r="R351" s="143">
        <f t="shared" si="46"/>
        <v>560</v>
      </c>
      <c r="S351" s="146"/>
      <c r="T351" s="259">
        <v>453137137</v>
      </c>
      <c r="U351" s="129" t="s">
        <v>105</v>
      </c>
      <c r="V351" s="259">
        <v>0</v>
      </c>
      <c r="W351" s="259">
        <v>0</v>
      </c>
      <c r="X351" s="259">
        <v>54</v>
      </c>
      <c r="Y351" s="259">
        <v>296</v>
      </c>
      <c r="Z351" s="259">
        <v>141</v>
      </c>
      <c r="AA351" s="259">
        <v>0</v>
      </c>
      <c r="AB351" s="259">
        <v>0</v>
      </c>
      <c r="AC351" s="259">
        <v>0</v>
      </c>
      <c r="AD351" s="259">
        <v>69</v>
      </c>
      <c r="AE351" s="259">
        <v>0</v>
      </c>
      <c r="AF351" s="259">
        <v>375</v>
      </c>
      <c r="AG351" s="259">
        <v>0</v>
      </c>
      <c r="AH351" s="259">
        <v>0</v>
      </c>
      <c r="AI351" s="259">
        <v>41</v>
      </c>
      <c r="AJ351" s="259">
        <v>0</v>
      </c>
      <c r="AK351" s="128"/>
      <c r="AL351" s="259">
        <v>453</v>
      </c>
      <c r="AM351" s="259">
        <v>137</v>
      </c>
      <c r="AN351" s="259">
        <v>137</v>
      </c>
      <c r="AO351" s="259">
        <v>10</v>
      </c>
    </row>
    <row r="352" spans="1:41">
      <c r="A352" s="131">
        <f t="shared" si="42"/>
        <v>453137210</v>
      </c>
      <c r="B352" s="132" t="str">
        <f t="shared" si="42"/>
        <v>HOLYOKE COMMUNITY</v>
      </c>
      <c r="C352" s="143">
        <f t="shared" si="47"/>
        <v>0</v>
      </c>
      <c r="D352" s="143">
        <f t="shared" si="47"/>
        <v>0</v>
      </c>
      <c r="E352" s="143">
        <f t="shared" si="47"/>
        <v>0</v>
      </c>
      <c r="F352" s="143">
        <f t="shared" si="47"/>
        <v>2</v>
      </c>
      <c r="G352" s="143">
        <f t="shared" si="47"/>
        <v>0</v>
      </c>
      <c r="H352" s="143">
        <f t="shared" si="47"/>
        <v>0</v>
      </c>
      <c r="I352" s="143">
        <f t="shared" si="43"/>
        <v>7.4999999999999997E-2</v>
      </c>
      <c r="J352" s="143"/>
      <c r="K352" s="143">
        <f t="shared" si="41"/>
        <v>0</v>
      </c>
      <c r="L352" s="143">
        <f t="shared" si="41"/>
        <v>0</v>
      </c>
      <c r="M352" s="143">
        <f t="shared" si="41"/>
        <v>0</v>
      </c>
      <c r="N352" s="143">
        <f t="shared" si="41"/>
        <v>0</v>
      </c>
      <c r="O352" s="143">
        <f t="shared" si="41"/>
        <v>1</v>
      </c>
      <c r="P352" s="143">
        <f t="shared" si="44"/>
        <v>0</v>
      </c>
      <c r="Q352" s="143">
        <f t="shared" si="45"/>
        <v>10</v>
      </c>
      <c r="R352" s="143">
        <f t="shared" si="46"/>
        <v>2</v>
      </c>
      <c r="S352" s="146"/>
      <c r="T352" s="259">
        <v>453137210</v>
      </c>
      <c r="U352" s="129" t="s">
        <v>105</v>
      </c>
      <c r="V352" s="259">
        <v>0</v>
      </c>
      <c r="W352" s="259">
        <v>0</v>
      </c>
      <c r="X352" s="259">
        <v>0</v>
      </c>
      <c r="Y352" s="259">
        <v>2</v>
      </c>
      <c r="Z352" s="259">
        <v>0</v>
      </c>
      <c r="AA352" s="259">
        <v>0</v>
      </c>
      <c r="AB352" s="259">
        <v>0</v>
      </c>
      <c r="AC352" s="259">
        <v>0</v>
      </c>
      <c r="AD352" s="259">
        <v>0</v>
      </c>
      <c r="AE352" s="259">
        <v>0</v>
      </c>
      <c r="AF352" s="259">
        <v>1</v>
      </c>
      <c r="AG352" s="259">
        <v>0</v>
      </c>
      <c r="AH352" s="259">
        <v>0</v>
      </c>
      <c r="AI352" s="259">
        <v>0</v>
      </c>
      <c r="AJ352" s="259">
        <v>0</v>
      </c>
      <c r="AK352" s="128"/>
      <c r="AL352" s="259">
        <v>453</v>
      </c>
      <c r="AM352" s="259">
        <v>137</v>
      </c>
      <c r="AN352" s="259">
        <v>210</v>
      </c>
      <c r="AO352" s="259">
        <v>10</v>
      </c>
    </row>
    <row r="353" spans="1:41">
      <c r="A353" s="131">
        <f t="shared" si="42"/>
        <v>453137278</v>
      </c>
      <c r="B353" s="132" t="str">
        <f t="shared" si="42"/>
        <v>HOLYOKE COMMUNITY</v>
      </c>
      <c r="C353" s="143">
        <f t="shared" si="47"/>
        <v>0</v>
      </c>
      <c r="D353" s="143">
        <f t="shared" si="47"/>
        <v>0</v>
      </c>
      <c r="E353" s="143">
        <f t="shared" si="47"/>
        <v>1</v>
      </c>
      <c r="F353" s="143">
        <f t="shared" si="47"/>
        <v>1</v>
      </c>
      <c r="G353" s="143">
        <f t="shared" si="47"/>
        <v>3</v>
      </c>
      <c r="H353" s="143">
        <f t="shared" si="47"/>
        <v>0</v>
      </c>
      <c r="I353" s="143">
        <f t="shared" si="43"/>
        <v>0.1875</v>
      </c>
      <c r="J353" s="143"/>
      <c r="K353" s="143">
        <f t="shared" si="41"/>
        <v>0</v>
      </c>
      <c r="L353" s="143">
        <f t="shared" si="41"/>
        <v>0</v>
      </c>
      <c r="M353" s="143">
        <f t="shared" si="41"/>
        <v>0</v>
      </c>
      <c r="N353" s="143">
        <f t="shared" si="41"/>
        <v>0</v>
      </c>
      <c r="O353" s="143">
        <f t="shared" si="41"/>
        <v>3</v>
      </c>
      <c r="P353" s="143">
        <f t="shared" si="44"/>
        <v>1</v>
      </c>
      <c r="Q353" s="143">
        <f t="shared" si="45"/>
        <v>10</v>
      </c>
      <c r="R353" s="143">
        <f t="shared" si="46"/>
        <v>5</v>
      </c>
      <c r="S353" s="146"/>
      <c r="T353" s="259">
        <v>453137278</v>
      </c>
      <c r="U353" s="129" t="s">
        <v>105</v>
      </c>
      <c r="V353" s="259">
        <v>0</v>
      </c>
      <c r="W353" s="259">
        <v>0</v>
      </c>
      <c r="X353" s="259">
        <v>1</v>
      </c>
      <c r="Y353" s="259">
        <v>1</v>
      </c>
      <c r="Z353" s="259">
        <v>3</v>
      </c>
      <c r="AA353" s="259">
        <v>0</v>
      </c>
      <c r="AB353" s="259">
        <v>0</v>
      </c>
      <c r="AC353" s="259">
        <v>0</v>
      </c>
      <c r="AD353" s="259">
        <v>0</v>
      </c>
      <c r="AE353" s="259">
        <v>0</v>
      </c>
      <c r="AF353" s="259">
        <v>3</v>
      </c>
      <c r="AG353" s="259">
        <v>0</v>
      </c>
      <c r="AH353" s="259">
        <v>0</v>
      </c>
      <c r="AI353" s="259">
        <v>1</v>
      </c>
      <c r="AJ353" s="259">
        <v>0</v>
      </c>
      <c r="AK353" s="128"/>
      <c r="AL353" s="259">
        <v>453</v>
      </c>
      <c r="AM353" s="259">
        <v>137</v>
      </c>
      <c r="AN353" s="259">
        <v>278</v>
      </c>
      <c r="AO353" s="259">
        <v>10</v>
      </c>
    </row>
    <row r="354" spans="1:41">
      <c r="A354" s="131">
        <f t="shared" si="42"/>
        <v>453137281</v>
      </c>
      <c r="B354" s="132" t="str">
        <f t="shared" si="42"/>
        <v>HOLYOKE COMMUNITY</v>
      </c>
      <c r="C354" s="143">
        <f t="shared" si="47"/>
        <v>0</v>
      </c>
      <c r="D354" s="143">
        <f t="shared" si="47"/>
        <v>0</v>
      </c>
      <c r="E354" s="143">
        <f t="shared" si="47"/>
        <v>6</v>
      </c>
      <c r="F354" s="143">
        <f t="shared" si="47"/>
        <v>36</v>
      </c>
      <c r="G354" s="143">
        <f t="shared" si="47"/>
        <v>31</v>
      </c>
      <c r="H354" s="143">
        <f t="shared" si="47"/>
        <v>0</v>
      </c>
      <c r="I354" s="143">
        <f t="shared" si="43"/>
        <v>3.0375000000000001</v>
      </c>
      <c r="J354" s="143"/>
      <c r="K354" s="143">
        <f t="shared" si="41"/>
        <v>0</v>
      </c>
      <c r="L354" s="143">
        <f t="shared" si="41"/>
        <v>0</v>
      </c>
      <c r="M354" s="143">
        <f t="shared" si="41"/>
        <v>8</v>
      </c>
      <c r="N354" s="143">
        <f t="shared" si="41"/>
        <v>0</v>
      </c>
      <c r="O354" s="143">
        <f t="shared" si="41"/>
        <v>51</v>
      </c>
      <c r="P354" s="143">
        <f t="shared" si="44"/>
        <v>4</v>
      </c>
      <c r="Q354" s="143">
        <f t="shared" si="45"/>
        <v>10</v>
      </c>
      <c r="R354" s="143">
        <f t="shared" si="46"/>
        <v>81</v>
      </c>
      <c r="S354" s="146"/>
      <c r="T354" s="259">
        <v>453137281</v>
      </c>
      <c r="U354" s="129" t="s">
        <v>105</v>
      </c>
      <c r="V354" s="259">
        <v>0</v>
      </c>
      <c r="W354" s="259">
        <v>0</v>
      </c>
      <c r="X354" s="259">
        <v>6</v>
      </c>
      <c r="Y354" s="259">
        <v>36</v>
      </c>
      <c r="Z354" s="259">
        <v>31</v>
      </c>
      <c r="AA354" s="259">
        <v>0</v>
      </c>
      <c r="AB354" s="259">
        <v>0</v>
      </c>
      <c r="AC354" s="259">
        <v>0</v>
      </c>
      <c r="AD354" s="259">
        <v>8</v>
      </c>
      <c r="AE354" s="259">
        <v>0</v>
      </c>
      <c r="AF354" s="259">
        <v>51</v>
      </c>
      <c r="AG354" s="259">
        <v>0</v>
      </c>
      <c r="AH354" s="259">
        <v>0</v>
      </c>
      <c r="AI354" s="259">
        <v>4</v>
      </c>
      <c r="AJ354" s="259">
        <v>0</v>
      </c>
      <c r="AK354" s="128"/>
      <c r="AL354" s="259">
        <v>453</v>
      </c>
      <c r="AM354" s="259">
        <v>137</v>
      </c>
      <c r="AN354" s="259">
        <v>281</v>
      </c>
      <c r="AO354" s="259">
        <v>10</v>
      </c>
    </row>
    <row r="355" spans="1:41">
      <c r="A355" s="131">
        <f t="shared" si="42"/>
        <v>453137325</v>
      </c>
      <c r="B355" s="132" t="str">
        <f t="shared" si="42"/>
        <v>HOLYOKE COMMUNITY</v>
      </c>
      <c r="C355" s="143">
        <f t="shared" si="47"/>
        <v>0</v>
      </c>
      <c r="D355" s="143">
        <f t="shared" si="47"/>
        <v>0</v>
      </c>
      <c r="E355" s="143">
        <f t="shared" si="47"/>
        <v>0</v>
      </c>
      <c r="F355" s="143">
        <f t="shared" si="47"/>
        <v>2</v>
      </c>
      <c r="G355" s="143">
        <f t="shared" si="47"/>
        <v>2</v>
      </c>
      <c r="H355" s="143">
        <f t="shared" si="47"/>
        <v>0</v>
      </c>
      <c r="I355" s="143">
        <f t="shared" si="43"/>
        <v>0.15</v>
      </c>
      <c r="J355" s="143"/>
      <c r="K355" s="143">
        <f t="shared" si="41"/>
        <v>0</v>
      </c>
      <c r="L355" s="143">
        <f t="shared" si="41"/>
        <v>0</v>
      </c>
      <c r="M355" s="143">
        <f t="shared" si="41"/>
        <v>0</v>
      </c>
      <c r="N355" s="143">
        <f t="shared" si="41"/>
        <v>0</v>
      </c>
      <c r="O355" s="143">
        <f t="shared" si="41"/>
        <v>4</v>
      </c>
      <c r="P355" s="143">
        <f t="shared" si="44"/>
        <v>0</v>
      </c>
      <c r="Q355" s="143">
        <f t="shared" si="45"/>
        <v>10</v>
      </c>
      <c r="R355" s="143">
        <f t="shared" si="46"/>
        <v>4</v>
      </c>
      <c r="S355" s="146"/>
      <c r="T355" s="259">
        <v>453137325</v>
      </c>
      <c r="U355" s="129" t="s">
        <v>105</v>
      </c>
      <c r="V355" s="259">
        <v>0</v>
      </c>
      <c r="W355" s="259">
        <v>0</v>
      </c>
      <c r="X355" s="259">
        <v>0</v>
      </c>
      <c r="Y355" s="259">
        <v>2</v>
      </c>
      <c r="Z355" s="259">
        <v>2</v>
      </c>
      <c r="AA355" s="259">
        <v>0</v>
      </c>
      <c r="AB355" s="259">
        <v>0</v>
      </c>
      <c r="AC355" s="259">
        <v>0</v>
      </c>
      <c r="AD355" s="259">
        <v>0</v>
      </c>
      <c r="AE355" s="259">
        <v>0</v>
      </c>
      <c r="AF355" s="259">
        <v>4</v>
      </c>
      <c r="AG355" s="259">
        <v>0</v>
      </c>
      <c r="AH355" s="259">
        <v>0</v>
      </c>
      <c r="AI355" s="259">
        <v>0</v>
      </c>
      <c r="AJ355" s="259">
        <v>0</v>
      </c>
      <c r="AK355" s="128"/>
      <c r="AL355" s="259">
        <v>453</v>
      </c>
      <c r="AM355" s="259">
        <v>137</v>
      </c>
      <c r="AN355" s="259">
        <v>325</v>
      </c>
      <c r="AO355" s="259">
        <v>10</v>
      </c>
    </row>
    <row r="356" spans="1:41">
      <c r="A356" s="131">
        <f t="shared" si="42"/>
        <v>453137332</v>
      </c>
      <c r="B356" s="132" t="str">
        <f t="shared" si="42"/>
        <v>HOLYOKE COMMUNITY</v>
      </c>
      <c r="C356" s="143">
        <f t="shared" si="47"/>
        <v>0</v>
      </c>
      <c r="D356" s="143">
        <f t="shared" si="47"/>
        <v>0</v>
      </c>
      <c r="E356" s="143">
        <f t="shared" si="47"/>
        <v>1</v>
      </c>
      <c r="F356" s="143">
        <f t="shared" si="47"/>
        <v>1</v>
      </c>
      <c r="G356" s="143">
        <f t="shared" si="47"/>
        <v>2</v>
      </c>
      <c r="H356" s="143">
        <f t="shared" si="47"/>
        <v>0</v>
      </c>
      <c r="I356" s="143">
        <f t="shared" si="43"/>
        <v>0.1875</v>
      </c>
      <c r="J356" s="143"/>
      <c r="K356" s="143">
        <f t="shared" si="41"/>
        <v>0</v>
      </c>
      <c r="L356" s="143">
        <f t="shared" si="41"/>
        <v>0</v>
      </c>
      <c r="M356" s="143">
        <f t="shared" si="41"/>
        <v>1</v>
      </c>
      <c r="N356" s="143">
        <f t="shared" si="41"/>
        <v>0</v>
      </c>
      <c r="O356" s="143">
        <f t="shared" si="41"/>
        <v>2</v>
      </c>
      <c r="P356" s="143">
        <f t="shared" si="44"/>
        <v>0</v>
      </c>
      <c r="Q356" s="143">
        <f t="shared" si="45"/>
        <v>9</v>
      </c>
      <c r="R356" s="143">
        <f t="shared" si="46"/>
        <v>5</v>
      </c>
      <c r="S356" s="146"/>
      <c r="T356" s="259">
        <v>453137332</v>
      </c>
      <c r="U356" s="129" t="s">
        <v>105</v>
      </c>
      <c r="V356" s="259">
        <v>0</v>
      </c>
      <c r="W356" s="259">
        <v>0</v>
      </c>
      <c r="X356" s="259">
        <v>1</v>
      </c>
      <c r="Y356" s="259">
        <v>1</v>
      </c>
      <c r="Z356" s="259">
        <v>2</v>
      </c>
      <c r="AA356" s="259">
        <v>0</v>
      </c>
      <c r="AB356" s="259">
        <v>0</v>
      </c>
      <c r="AC356" s="259">
        <v>0</v>
      </c>
      <c r="AD356" s="259">
        <v>1</v>
      </c>
      <c r="AE356" s="259">
        <v>0</v>
      </c>
      <c r="AF356" s="259">
        <v>2</v>
      </c>
      <c r="AG356" s="259">
        <v>0</v>
      </c>
      <c r="AH356" s="259">
        <v>0</v>
      </c>
      <c r="AI356" s="259">
        <v>0</v>
      </c>
      <c r="AJ356" s="259">
        <v>0</v>
      </c>
      <c r="AK356" s="128"/>
      <c r="AL356" s="259">
        <v>453</v>
      </c>
      <c r="AM356" s="259">
        <v>137</v>
      </c>
      <c r="AN356" s="259">
        <v>332</v>
      </c>
      <c r="AO356" s="259">
        <v>9</v>
      </c>
    </row>
    <row r="357" spans="1:41">
      <c r="A357" s="131">
        <f t="shared" si="42"/>
        <v>454149009</v>
      </c>
      <c r="B357" s="132" t="str">
        <f t="shared" si="42"/>
        <v>LAWRENCE FAMILY DEVELOPMENT</v>
      </c>
      <c r="C357" s="143">
        <f t="shared" si="47"/>
        <v>0</v>
      </c>
      <c r="D357" s="143">
        <f t="shared" si="47"/>
        <v>0</v>
      </c>
      <c r="E357" s="143">
        <f t="shared" si="47"/>
        <v>0</v>
      </c>
      <c r="F357" s="143">
        <f t="shared" si="47"/>
        <v>2</v>
      </c>
      <c r="G357" s="143">
        <f t="shared" si="47"/>
        <v>2</v>
      </c>
      <c r="H357" s="143">
        <f t="shared" si="47"/>
        <v>0</v>
      </c>
      <c r="I357" s="143">
        <f t="shared" si="43"/>
        <v>0.1875</v>
      </c>
      <c r="J357" s="143"/>
      <c r="K357" s="143">
        <f t="shared" si="41"/>
        <v>0</v>
      </c>
      <c r="L357" s="143">
        <f t="shared" si="41"/>
        <v>0</v>
      </c>
      <c r="M357" s="143">
        <f t="shared" si="41"/>
        <v>1</v>
      </c>
      <c r="N357" s="143">
        <f t="shared" si="41"/>
        <v>0</v>
      </c>
      <c r="O357" s="143">
        <f t="shared" si="41"/>
        <v>5</v>
      </c>
      <c r="P357" s="143">
        <f t="shared" si="44"/>
        <v>0</v>
      </c>
      <c r="Q357" s="143">
        <f t="shared" si="45"/>
        <v>10</v>
      </c>
      <c r="R357" s="143">
        <f t="shared" si="46"/>
        <v>5</v>
      </c>
      <c r="S357" s="146"/>
      <c r="T357" s="259">
        <v>454149009</v>
      </c>
      <c r="U357" s="129" t="s">
        <v>107</v>
      </c>
      <c r="V357" s="259">
        <v>0</v>
      </c>
      <c r="W357" s="259">
        <v>0</v>
      </c>
      <c r="X357" s="259">
        <v>0</v>
      </c>
      <c r="Y357" s="259">
        <v>2</v>
      </c>
      <c r="Z357" s="259">
        <v>2</v>
      </c>
      <c r="AA357" s="259">
        <v>0</v>
      </c>
      <c r="AB357" s="259">
        <v>0</v>
      </c>
      <c r="AC357" s="259">
        <v>0</v>
      </c>
      <c r="AD357" s="259">
        <v>1</v>
      </c>
      <c r="AE357" s="259">
        <v>0</v>
      </c>
      <c r="AF357" s="259">
        <v>5</v>
      </c>
      <c r="AG357" s="259">
        <v>0</v>
      </c>
      <c r="AH357" s="259">
        <v>0</v>
      </c>
      <c r="AI357" s="259">
        <v>0</v>
      </c>
      <c r="AJ357" s="259">
        <v>0</v>
      </c>
      <c r="AK357" s="128"/>
      <c r="AL357" s="259">
        <v>454</v>
      </c>
      <c r="AM357" s="259">
        <v>149</v>
      </c>
      <c r="AN357" s="259">
        <v>9</v>
      </c>
      <c r="AO357" s="259">
        <v>10</v>
      </c>
    </row>
    <row r="358" spans="1:41">
      <c r="A358" s="131">
        <f t="shared" si="42"/>
        <v>454149128</v>
      </c>
      <c r="B358" s="132" t="str">
        <f t="shared" si="42"/>
        <v>LAWRENCE FAMILY DEVELOPMENT</v>
      </c>
      <c r="C358" s="143">
        <f t="shared" si="47"/>
        <v>0</v>
      </c>
      <c r="D358" s="143">
        <f t="shared" si="47"/>
        <v>0</v>
      </c>
      <c r="E358" s="143">
        <f t="shared" si="47"/>
        <v>0</v>
      </c>
      <c r="F358" s="143">
        <f t="shared" si="47"/>
        <v>2</v>
      </c>
      <c r="G358" s="143">
        <f t="shared" si="47"/>
        <v>0</v>
      </c>
      <c r="H358" s="143">
        <f t="shared" si="47"/>
        <v>0</v>
      </c>
      <c r="I358" s="143">
        <f t="shared" si="43"/>
        <v>7.4999999999999997E-2</v>
      </c>
      <c r="J358" s="143"/>
      <c r="K358" s="143">
        <f t="shared" si="41"/>
        <v>0</v>
      </c>
      <c r="L358" s="143">
        <f t="shared" si="41"/>
        <v>0</v>
      </c>
      <c r="M358" s="143">
        <f t="shared" si="41"/>
        <v>0</v>
      </c>
      <c r="N358" s="143">
        <f t="shared" si="41"/>
        <v>0</v>
      </c>
      <c r="O358" s="143">
        <f t="shared" si="41"/>
        <v>1</v>
      </c>
      <c r="P358" s="143">
        <f t="shared" si="44"/>
        <v>0</v>
      </c>
      <c r="Q358" s="143">
        <f t="shared" si="45"/>
        <v>10</v>
      </c>
      <c r="R358" s="143">
        <f t="shared" si="46"/>
        <v>2</v>
      </c>
      <c r="S358" s="146"/>
      <c r="T358" s="259">
        <v>454149128</v>
      </c>
      <c r="U358" s="129" t="s">
        <v>107</v>
      </c>
      <c r="V358" s="259">
        <v>0</v>
      </c>
      <c r="W358" s="259">
        <v>0</v>
      </c>
      <c r="X358" s="259">
        <v>0</v>
      </c>
      <c r="Y358" s="259">
        <v>2</v>
      </c>
      <c r="Z358" s="259">
        <v>0</v>
      </c>
      <c r="AA358" s="259">
        <v>0</v>
      </c>
      <c r="AB358" s="259">
        <v>0</v>
      </c>
      <c r="AC358" s="259">
        <v>0</v>
      </c>
      <c r="AD358" s="259">
        <v>0</v>
      </c>
      <c r="AE358" s="259">
        <v>0</v>
      </c>
      <c r="AF358" s="259">
        <v>1</v>
      </c>
      <c r="AG358" s="259">
        <v>0</v>
      </c>
      <c r="AH358" s="259">
        <v>0</v>
      </c>
      <c r="AI358" s="259">
        <v>0</v>
      </c>
      <c r="AJ358" s="259">
        <v>0</v>
      </c>
      <c r="AK358" s="128"/>
      <c r="AL358" s="259">
        <v>454</v>
      </c>
      <c r="AM358" s="259">
        <v>149</v>
      </c>
      <c r="AN358" s="259">
        <v>128</v>
      </c>
      <c r="AO358" s="259">
        <v>10</v>
      </c>
    </row>
    <row r="359" spans="1:41">
      <c r="A359" s="131">
        <f t="shared" si="42"/>
        <v>454149149</v>
      </c>
      <c r="B359" s="132" t="str">
        <f t="shared" si="42"/>
        <v>LAWRENCE FAMILY DEVELOPMENT</v>
      </c>
      <c r="C359" s="143">
        <f t="shared" si="47"/>
        <v>37</v>
      </c>
      <c r="D359" s="143">
        <f t="shared" si="47"/>
        <v>0</v>
      </c>
      <c r="E359" s="143">
        <f t="shared" si="47"/>
        <v>37</v>
      </c>
      <c r="F359" s="143">
        <f t="shared" si="47"/>
        <v>254</v>
      </c>
      <c r="G359" s="143">
        <f t="shared" si="47"/>
        <v>158</v>
      </c>
      <c r="H359" s="143">
        <f t="shared" si="47"/>
        <v>0</v>
      </c>
      <c r="I359" s="143">
        <f t="shared" si="43"/>
        <v>21.225000000000001</v>
      </c>
      <c r="J359" s="143"/>
      <c r="K359" s="143">
        <f t="shared" si="41"/>
        <v>45</v>
      </c>
      <c r="L359" s="143">
        <f t="shared" si="41"/>
        <v>0</v>
      </c>
      <c r="M359" s="143">
        <f t="shared" si="41"/>
        <v>117</v>
      </c>
      <c r="N359" s="143">
        <f t="shared" si="41"/>
        <v>0</v>
      </c>
      <c r="O359" s="143">
        <f t="shared" si="41"/>
        <v>339</v>
      </c>
      <c r="P359" s="143">
        <f t="shared" si="44"/>
        <v>80</v>
      </c>
      <c r="Q359" s="143">
        <f t="shared" si="45"/>
        <v>10</v>
      </c>
      <c r="R359" s="143">
        <f t="shared" si="46"/>
        <v>608</v>
      </c>
      <c r="S359" s="146"/>
      <c r="T359" s="259">
        <v>454149149</v>
      </c>
      <c r="U359" s="129" t="s">
        <v>107</v>
      </c>
      <c r="V359" s="259">
        <v>37</v>
      </c>
      <c r="W359" s="259">
        <v>0</v>
      </c>
      <c r="X359" s="259">
        <v>37</v>
      </c>
      <c r="Y359" s="259">
        <v>254</v>
      </c>
      <c r="Z359" s="259">
        <v>158</v>
      </c>
      <c r="AA359" s="259">
        <v>0</v>
      </c>
      <c r="AB359" s="259">
        <v>45</v>
      </c>
      <c r="AC359" s="259">
        <v>0</v>
      </c>
      <c r="AD359" s="259">
        <v>117</v>
      </c>
      <c r="AE359" s="259">
        <v>0</v>
      </c>
      <c r="AF359" s="259">
        <v>339</v>
      </c>
      <c r="AG359" s="259">
        <v>50</v>
      </c>
      <c r="AH359" s="259">
        <v>0</v>
      </c>
      <c r="AI359" s="259">
        <v>55</v>
      </c>
      <c r="AJ359" s="259">
        <v>0</v>
      </c>
      <c r="AK359" s="128"/>
      <c r="AL359" s="259">
        <v>454</v>
      </c>
      <c r="AM359" s="259">
        <v>149</v>
      </c>
      <c r="AN359" s="259">
        <v>149</v>
      </c>
      <c r="AO359" s="259">
        <v>10</v>
      </c>
    </row>
    <row r="360" spans="1:41">
      <c r="A360" s="131">
        <f t="shared" si="42"/>
        <v>454149160</v>
      </c>
      <c r="B360" s="132" t="str">
        <f t="shared" si="42"/>
        <v>LAWRENCE FAMILY DEVELOPMENT</v>
      </c>
      <c r="C360" s="143">
        <f t="shared" si="47"/>
        <v>0</v>
      </c>
      <c r="D360" s="143">
        <f t="shared" si="47"/>
        <v>0</v>
      </c>
      <c r="E360" s="143">
        <f t="shared" si="47"/>
        <v>0</v>
      </c>
      <c r="F360" s="143">
        <f t="shared" si="47"/>
        <v>1</v>
      </c>
      <c r="G360" s="143">
        <f t="shared" si="47"/>
        <v>0</v>
      </c>
      <c r="H360" s="143">
        <f t="shared" si="47"/>
        <v>0</v>
      </c>
      <c r="I360" s="143">
        <f t="shared" si="43"/>
        <v>3.7499999999999999E-2</v>
      </c>
      <c r="J360" s="143"/>
      <c r="K360" s="143">
        <f t="shared" si="41"/>
        <v>0</v>
      </c>
      <c r="L360" s="143">
        <f t="shared" si="41"/>
        <v>0</v>
      </c>
      <c r="M360" s="143">
        <f t="shared" si="41"/>
        <v>0</v>
      </c>
      <c r="N360" s="143">
        <f t="shared" si="41"/>
        <v>0</v>
      </c>
      <c r="O360" s="143">
        <f t="shared" si="41"/>
        <v>1</v>
      </c>
      <c r="P360" s="143">
        <f t="shared" si="44"/>
        <v>0</v>
      </c>
      <c r="Q360" s="143">
        <f t="shared" si="45"/>
        <v>10</v>
      </c>
      <c r="R360" s="143">
        <f t="shared" si="46"/>
        <v>1</v>
      </c>
      <c r="S360" s="146"/>
      <c r="T360" s="259">
        <v>454149160</v>
      </c>
      <c r="U360" s="129" t="s">
        <v>107</v>
      </c>
      <c r="V360" s="259">
        <v>0</v>
      </c>
      <c r="W360" s="259">
        <v>0</v>
      </c>
      <c r="X360" s="259">
        <v>0</v>
      </c>
      <c r="Y360" s="259">
        <v>1</v>
      </c>
      <c r="Z360" s="259">
        <v>0</v>
      </c>
      <c r="AA360" s="259">
        <v>0</v>
      </c>
      <c r="AB360" s="259">
        <v>0</v>
      </c>
      <c r="AC360" s="259">
        <v>0</v>
      </c>
      <c r="AD360" s="259">
        <v>0</v>
      </c>
      <c r="AE360" s="259">
        <v>0</v>
      </c>
      <c r="AF360" s="259">
        <v>1</v>
      </c>
      <c r="AG360" s="259">
        <v>0</v>
      </c>
      <c r="AH360" s="259">
        <v>0</v>
      </c>
      <c r="AI360" s="259">
        <v>0</v>
      </c>
      <c r="AJ360" s="259">
        <v>0</v>
      </c>
      <c r="AK360" s="128"/>
      <c r="AL360" s="259">
        <v>454</v>
      </c>
      <c r="AM360" s="259">
        <v>149</v>
      </c>
      <c r="AN360" s="259">
        <v>160</v>
      </c>
      <c r="AO360" s="259">
        <v>10</v>
      </c>
    </row>
    <row r="361" spans="1:41">
      <c r="A361" s="131">
        <f t="shared" si="42"/>
        <v>454149181</v>
      </c>
      <c r="B361" s="132" t="str">
        <f t="shared" si="42"/>
        <v>LAWRENCE FAMILY DEVELOPMENT</v>
      </c>
      <c r="C361" s="143">
        <f t="shared" si="47"/>
        <v>1</v>
      </c>
      <c r="D361" s="143">
        <f t="shared" si="47"/>
        <v>0</v>
      </c>
      <c r="E361" s="143">
        <f t="shared" si="47"/>
        <v>1</v>
      </c>
      <c r="F361" s="143">
        <f t="shared" si="47"/>
        <v>22</v>
      </c>
      <c r="G361" s="143">
        <f t="shared" si="47"/>
        <v>13</v>
      </c>
      <c r="H361" s="143">
        <f t="shared" si="47"/>
        <v>0</v>
      </c>
      <c r="I361" s="143">
        <f t="shared" si="43"/>
        <v>1.5375000000000001</v>
      </c>
      <c r="J361" s="143"/>
      <c r="K361" s="143">
        <f t="shared" si="41"/>
        <v>2</v>
      </c>
      <c r="L361" s="143">
        <f t="shared" si="41"/>
        <v>0</v>
      </c>
      <c r="M361" s="143">
        <f t="shared" si="41"/>
        <v>5</v>
      </c>
      <c r="N361" s="143">
        <f t="shared" si="41"/>
        <v>0</v>
      </c>
      <c r="O361" s="143">
        <f t="shared" si="41"/>
        <v>21</v>
      </c>
      <c r="P361" s="143">
        <f t="shared" si="44"/>
        <v>3</v>
      </c>
      <c r="Q361" s="143">
        <f t="shared" si="45"/>
        <v>10</v>
      </c>
      <c r="R361" s="143">
        <f t="shared" si="46"/>
        <v>43</v>
      </c>
      <c r="S361" s="146"/>
      <c r="T361" s="259">
        <v>454149181</v>
      </c>
      <c r="U361" s="129" t="s">
        <v>107</v>
      </c>
      <c r="V361" s="259">
        <v>1</v>
      </c>
      <c r="W361" s="259">
        <v>0</v>
      </c>
      <c r="X361" s="259">
        <v>1</v>
      </c>
      <c r="Y361" s="259">
        <v>22</v>
      </c>
      <c r="Z361" s="259">
        <v>13</v>
      </c>
      <c r="AA361" s="259">
        <v>0</v>
      </c>
      <c r="AB361" s="259">
        <v>2</v>
      </c>
      <c r="AC361" s="259">
        <v>0</v>
      </c>
      <c r="AD361" s="259">
        <v>5</v>
      </c>
      <c r="AE361" s="259">
        <v>0</v>
      </c>
      <c r="AF361" s="259">
        <v>21</v>
      </c>
      <c r="AG361" s="259">
        <v>1</v>
      </c>
      <c r="AH361" s="259">
        <v>0</v>
      </c>
      <c r="AI361" s="259">
        <v>2</v>
      </c>
      <c r="AJ361" s="259">
        <v>0</v>
      </c>
      <c r="AK361" s="128"/>
      <c r="AL361" s="259">
        <v>454</v>
      </c>
      <c r="AM361" s="259">
        <v>149</v>
      </c>
      <c r="AN361" s="259">
        <v>181</v>
      </c>
      <c r="AO361" s="259">
        <v>10</v>
      </c>
    </row>
    <row r="362" spans="1:41">
      <c r="A362" s="131">
        <f t="shared" si="42"/>
        <v>455128007</v>
      </c>
      <c r="B362" s="132" t="str">
        <f t="shared" si="42"/>
        <v>HILL VIEW MONTESSORI</v>
      </c>
      <c r="C362" s="143">
        <f t="shared" si="47"/>
        <v>0</v>
      </c>
      <c r="D362" s="143">
        <f t="shared" si="47"/>
        <v>0</v>
      </c>
      <c r="E362" s="143">
        <f t="shared" si="47"/>
        <v>0</v>
      </c>
      <c r="F362" s="143">
        <f t="shared" si="47"/>
        <v>2</v>
      </c>
      <c r="G362" s="143">
        <f t="shared" si="47"/>
        <v>1</v>
      </c>
      <c r="H362" s="143">
        <f t="shared" si="47"/>
        <v>0</v>
      </c>
      <c r="I362" s="143">
        <f t="shared" si="43"/>
        <v>0.1125</v>
      </c>
      <c r="J362" s="143"/>
      <c r="K362" s="143">
        <f t="shared" si="41"/>
        <v>0</v>
      </c>
      <c r="L362" s="143">
        <f t="shared" si="41"/>
        <v>0</v>
      </c>
      <c r="M362" s="143">
        <f t="shared" si="41"/>
        <v>0</v>
      </c>
      <c r="N362" s="143">
        <f t="shared" si="41"/>
        <v>0</v>
      </c>
      <c r="O362" s="143">
        <f t="shared" si="41"/>
        <v>0</v>
      </c>
      <c r="P362" s="143">
        <f t="shared" si="44"/>
        <v>0</v>
      </c>
      <c r="Q362" s="143">
        <f t="shared" si="45"/>
        <v>1</v>
      </c>
      <c r="R362" s="143">
        <f t="shared" si="46"/>
        <v>3</v>
      </c>
      <c r="S362" s="146"/>
      <c r="T362" s="259">
        <v>455128007</v>
      </c>
      <c r="U362" s="129" t="s">
        <v>697</v>
      </c>
      <c r="V362" s="259">
        <v>0</v>
      </c>
      <c r="W362" s="259">
        <v>0</v>
      </c>
      <c r="X362" s="259">
        <v>0</v>
      </c>
      <c r="Y362" s="259">
        <v>2</v>
      </c>
      <c r="Z362" s="259">
        <v>1</v>
      </c>
      <c r="AA362" s="259">
        <v>0</v>
      </c>
      <c r="AB362" s="259">
        <v>0</v>
      </c>
      <c r="AC362" s="259">
        <v>0</v>
      </c>
      <c r="AD362" s="259">
        <v>0</v>
      </c>
      <c r="AE362" s="259">
        <v>0</v>
      </c>
      <c r="AF362" s="259">
        <v>0</v>
      </c>
      <c r="AG362" s="259">
        <v>0</v>
      </c>
      <c r="AH362" s="259">
        <v>0</v>
      </c>
      <c r="AI362" s="259">
        <v>0</v>
      </c>
      <c r="AJ362" s="259">
        <v>0</v>
      </c>
      <c r="AK362" s="128"/>
      <c r="AL362" s="259">
        <v>455</v>
      </c>
      <c r="AM362" s="259">
        <v>128</v>
      </c>
      <c r="AN362" s="259">
        <v>7</v>
      </c>
      <c r="AO362" s="259">
        <v>1</v>
      </c>
    </row>
    <row r="363" spans="1:41">
      <c r="A363" s="131">
        <f t="shared" si="42"/>
        <v>455128128</v>
      </c>
      <c r="B363" s="132" t="str">
        <f t="shared" si="42"/>
        <v>HILL VIEW MONTESSORI</v>
      </c>
      <c r="C363" s="143">
        <f t="shared" si="47"/>
        <v>0</v>
      </c>
      <c r="D363" s="143">
        <f t="shared" si="47"/>
        <v>0</v>
      </c>
      <c r="E363" s="143">
        <f t="shared" si="47"/>
        <v>36</v>
      </c>
      <c r="F363" s="143">
        <f t="shared" si="47"/>
        <v>161</v>
      </c>
      <c r="G363" s="143">
        <f t="shared" si="47"/>
        <v>94</v>
      </c>
      <c r="H363" s="143">
        <f t="shared" si="47"/>
        <v>0</v>
      </c>
      <c r="I363" s="143">
        <f t="shared" si="43"/>
        <v>11.2125</v>
      </c>
      <c r="J363" s="143"/>
      <c r="K363" s="143">
        <f t="shared" si="41"/>
        <v>0</v>
      </c>
      <c r="L363" s="143">
        <f t="shared" si="41"/>
        <v>0</v>
      </c>
      <c r="M363" s="143">
        <f t="shared" si="41"/>
        <v>8</v>
      </c>
      <c r="N363" s="143">
        <f t="shared" si="41"/>
        <v>0</v>
      </c>
      <c r="O363" s="143">
        <f t="shared" si="41"/>
        <v>56</v>
      </c>
      <c r="P363" s="143">
        <f t="shared" si="44"/>
        <v>5</v>
      </c>
      <c r="Q363" s="143">
        <f t="shared" si="45"/>
        <v>5</v>
      </c>
      <c r="R363" s="143">
        <f t="shared" si="46"/>
        <v>299</v>
      </c>
      <c r="S363" s="146"/>
      <c r="T363" s="259">
        <v>455128128</v>
      </c>
      <c r="U363" s="129" t="s">
        <v>697</v>
      </c>
      <c r="V363" s="259">
        <v>0</v>
      </c>
      <c r="W363" s="259">
        <v>0</v>
      </c>
      <c r="X363" s="259">
        <v>36</v>
      </c>
      <c r="Y363" s="259">
        <v>161</v>
      </c>
      <c r="Z363" s="259">
        <v>94</v>
      </c>
      <c r="AA363" s="259">
        <v>0</v>
      </c>
      <c r="AB363" s="259">
        <v>0</v>
      </c>
      <c r="AC363" s="259">
        <v>0</v>
      </c>
      <c r="AD363" s="259">
        <v>8</v>
      </c>
      <c r="AE363" s="259">
        <v>0</v>
      </c>
      <c r="AF363" s="259">
        <v>56</v>
      </c>
      <c r="AG363" s="259">
        <v>0</v>
      </c>
      <c r="AH363" s="259">
        <v>0</v>
      </c>
      <c r="AI363" s="259">
        <v>5</v>
      </c>
      <c r="AJ363" s="259">
        <v>0</v>
      </c>
      <c r="AK363" s="128"/>
      <c r="AL363" s="259">
        <v>455</v>
      </c>
      <c r="AM363" s="259">
        <v>128</v>
      </c>
      <c r="AN363" s="259">
        <v>128</v>
      </c>
      <c r="AO363" s="259">
        <v>5</v>
      </c>
    </row>
    <row r="364" spans="1:41">
      <c r="A364" s="131">
        <f t="shared" si="42"/>
        <v>455128160</v>
      </c>
      <c r="B364" s="132" t="str">
        <f t="shared" si="42"/>
        <v>HILL VIEW MONTESSORI</v>
      </c>
      <c r="C364" s="143">
        <f t="shared" si="47"/>
        <v>0</v>
      </c>
      <c r="D364" s="143">
        <f t="shared" si="47"/>
        <v>0</v>
      </c>
      <c r="E364" s="143">
        <f t="shared" si="47"/>
        <v>0</v>
      </c>
      <c r="F364" s="143">
        <f t="shared" si="47"/>
        <v>0</v>
      </c>
      <c r="G364" s="143">
        <f t="shared" si="47"/>
        <v>1</v>
      </c>
      <c r="H364" s="143">
        <f t="shared" si="47"/>
        <v>0</v>
      </c>
      <c r="I364" s="143">
        <f t="shared" si="43"/>
        <v>3.7499999999999999E-2</v>
      </c>
      <c r="J364" s="143"/>
      <c r="K364" s="143">
        <f t="shared" si="41"/>
        <v>0</v>
      </c>
      <c r="L364" s="143">
        <f t="shared" si="41"/>
        <v>0</v>
      </c>
      <c r="M364" s="143">
        <f t="shared" si="41"/>
        <v>0</v>
      </c>
      <c r="N364" s="143">
        <f t="shared" si="41"/>
        <v>0</v>
      </c>
      <c r="O364" s="143">
        <f t="shared" si="41"/>
        <v>0</v>
      </c>
      <c r="P364" s="143">
        <f t="shared" si="44"/>
        <v>0</v>
      </c>
      <c r="Q364" s="143">
        <f t="shared" si="45"/>
        <v>1</v>
      </c>
      <c r="R364" s="143">
        <f t="shared" si="46"/>
        <v>1</v>
      </c>
      <c r="S364" s="146"/>
      <c r="T364" s="259">
        <v>455128160</v>
      </c>
      <c r="U364" s="129" t="s">
        <v>697</v>
      </c>
      <c r="V364" s="259">
        <v>0</v>
      </c>
      <c r="W364" s="259">
        <v>0</v>
      </c>
      <c r="X364" s="259">
        <v>0</v>
      </c>
      <c r="Y364" s="259">
        <v>0</v>
      </c>
      <c r="Z364" s="259">
        <v>1</v>
      </c>
      <c r="AA364" s="259">
        <v>0</v>
      </c>
      <c r="AB364" s="259">
        <v>0</v>
      </c>
      <c r="AC364" s="259">
        <v>0</v>
      </c>
      <c r="AD364" s="259">
        <v>0</v>
      </c>
      <c r="AE364" s="259">
        <v>0</v>
      </c>
      <c r="AF364" s="259">
        <v>0</v>
      </c>
      <c r="AG364" s="259">
        <v>0</v>
      </c>
      <c r="AH364" s="259">
        <v>0</v>
      </c>
      <c r="AI364" s="259">
        <v>0</v>
      </c>
      <c r="AJ364" s="259">
        <v>0</v>
      </c>
      <c r="AK364" s="128"/>
      <c r="AL364" s="259">
        <v>455</v>
      </c>
      <c r="AM364" s="259">
        <v>128</v>
      </c>
      <c r="AN364" s="259">
        <v>160</v>
      </c>
      <c r="AO364" s="259">
        <v>1</v>
      </c>
    </row>
    <row r="365" spans="1:41">
      <c r="A365" s="131">
        <f t="shared" si="42"/>
        <v>455128181</v>
      </c>
      <c r="B365" s="132" t="str">
        <f t="shared" si="42"/>
        <v>HILL VIEW MONTESSORI</v>
      </c>
      <c r="C365" s="143">
        <f t="shared" si="47"/>
        <v>0</v>
      </c>
      <c r="D365" s="143">
        <f t="shared" si="47"/>
        <v>0</v>
      </c>
      <c r="E365" s="143">
        <f t="shared" si="47"/>
        <v>0</v>
      </c>
      <c r="F365" s="143">
        <f t="shared" si="47"/>
        <v>2</v>
      </c>
      <c r="G365" s="143">
        <f t="shared" si="47"/>
        <v>0</v>
      </c>
      <c r="H365" s="143">
        <f t="shared" si="47"/>
        <v>0</v>
      </c>
      <c r="I365" s="143">
        <f t="shared" si="43"/>
        <v>7.4999999999999997E-2</v>
      </c>
      <c r="J365" s="143"/>
      <c r="K365" s="143">
        <f t="shared" si="41"/>
        <v>0</v>
      </c>
      <c r="L365" s="143">
        <f t="shared" si="41"/>
        <v>0</v>
      </c>
      <c r="M365" s="143">
        <f t="shared" si="41"/>
        <v>0</v>
      </c>
      <c r="N365" s="143">
        <f t="shared" si="41"/>
        <v>0</v>
      </c>
      <c r="O365" s="143">
        <f t="shared" si="41"/>
        <v>0</v>
      </c>
      <c r="P365" s="143">
        <f t="shared" si="44"/>
        <v>0</v>
      </c>
      <c r="Q365" s="143">
        <f t="shared" si="45"/>
        <v>1</v>
      </c>
      <c r="R365" s="143">
        <f t="shared" si="46"/>
        <v>2</v>
      </c>
      <c r="S365" s="146"/>
      <c r="T365" s="259">
        <v>455128181</v>
      </c>
      <c r="U365" s="129" t="s">
        <v>697</v>
      </c>
      <c r="V365" s="259">
        <v>0</v>
      </c>
      <c r="W365" s="259">
        <v>0</v>
      </c>
      <c r="X365" s="259">
        <v>0</v>
      </c>
      <c r="Y365" s="259">
        <v>2</v>
      </c>
      <c r="Z365" s="259">
        <v>0</v>
      </c>
      <c r="AA365" s="259">
        <v>0</v>
      </c>
      <c r="AB365" s="259">
        <v>0</v>
      </c>
      <c r="AC365" s="259">
        <v>0</v>
      </c>
      <c r="AD365" s="259">
        <v>0</v>
      </c>
      <c r="AE365" s="259">
        <v>0</v>
      </c>
      <c r="AF365" s="259">
        <v>0</v>
      </c>
      <c r="AG365" s="259">
        <v>0</v>
      </c>
      <c r="AH365" s="259">
        <v>0</v>
      </c>
      <c r="AI365" s="259">
        <v>0</v>
      </c>
      <c r="AJ365" s="259">
        <v>0</v>
      </c>
      <c r="AK365" s="128"/>
      <c r="AL365" s="259">
        <v>455</v>
      </c>
      <c r="AM365" s="259">
        <v>128</v>
      </c>
      <c r="AN365" s="259">
        <v>181</v>
      </c>
      <c r="AO365" s="259">
        <v>1</v>
      </c>
    </row>
    <row r="366" spans="1:41">
      <c r="A366" s="131">
        <f t="shared" si="42"/>
        <v>455128745</v>
      </c>
      <c r="B366" s="132" t="str">
        <f t="shared" si="42"/>
        <v>HILL VIEW MONTESSORI</v>
      </c>
      <c r="C366" s="143">
        <f t="shared" si="47"/>
        <v>0</v>
      </c>
      <c r="D366" s="143">
        <f t="shared" si="47"/>
        <v>0</v>
      </c>
      <c r="E366" s="143">
        <f t="shared" si="47"/>
        <v>0</v>
      </c>
      <c r="F366" s="143">
        <f t="shared" si="47"/>
        <v>1</v>
      </c>
      <c r="G366" s="143">
        <f t="shared" si="47"/>
        <v>0</v>
      </c>
      <c r="H366" s="143">
        <f t="shared" si="47"/>
        <v>0</v>
      </c>
      <c r="I366" s="143">
        <f t="shared" si="43"/>
        <v>3.7499999999999999E-2</v>
      </c>
      <c r="J366" s="143"/>
      <c r="K366" s="143">
        <f t="shared" si="41"/>
        <v>0</v>
      </c>
      <c r="L366" s="143">
        <f t="shared" si="41"/>
        <v>0</v>
      </c>
      <c r="M366" s="143">
        <f t="shared" si="41"/>
        <v>0</v>
      </c>
      <c r="N366" s="143">
        <f t="shared" si="41"/>
        <v>0</v>
      </c>
      <c r="O366" s="143">
        <f t="shared" si="41"/>
        <v>1</v>
      </c>
      <c r="P366" s="143">
        <f t="shared" si="44"/>
        <v>0</v>
      </c>
      <c r="Q366" s="143">
        <f t="shared" si="45"/>
        <v>10</v>
      </c>
      <c r="R366" s="143">
        <f t="shared" si="46"/>
        <v>1</v>
      </c>
      <c r="S366" s="146"/>
      <c r="T366" s="259">
        <v>455128745</v>
      </c>
      <c r="U366" s="129" t="s">
        <v>697</v>
      </c>
      <c r="V366" s="259">
        <v>0</v>
      </c>
      <c r="W366" s="259">
        <v>0</v>
      </c>
      <c r="X366" s="259">
        <v>0</v>
      </c>
      <c r="Y366" s="259">
        <v>1</v>
      </c>
      <c r="Z366" s="259">
        <v>0</v>
      </c>
      <c r="AA366" s="259">
        <v>0</v>
      </c>
      <c r="AB366" s="259">
        <v>0</v>
      </c>
      <c r="AC366" s="259">
        <v>0</v>
      </c>
      <c r="AD366" s="259">
        <v>0</v>
      </c>
      <c r="AE366" s="259">
        <v>0</v>
      </c>
      <c r="AF366" s="259">
        <v>1</v>
      </c>
      <c r="AG366" s="259">
        <v>0</v>
      </c>
      <c r="AH366" s="259">
        <v>0</v>
      </c>
      <c r="AI366" s="259">
        <v>0</v>
      </c>
      <c r="AJ366" s="259">
        <v>0</v>
      </c>
      <c r="AK366" s="128"/>
      <c r="AL366" s="259">
        <v>455</v>
      </c>
      <c r="AM366" s="259">
        <v>128</v>
      </c>
      <c r="AN366" s="259">
        <v>745</v>
      </c>
      <c r="AO366" s="259">
        <v>10</v>
      </c>
    </row>
    <row r="367" spans="1:41">
      <c r="A367" s="131">
        <f t="shared" si="42"/>
        <v>456160009</v>
      </c>
      <c r="B367" s="132" t="str">
        <f t="shared" si="42"/>
        <v>LOWELL COMMUNITY</v>
      </c>
      <c r="C367" s="143">
        <f t="shared" si="47"/>
        <v>0</v>
      </c>
      <c r="D367" s="143">
        <f t="shared" si="47"/>
        <v>0</v>
      </c>
      <c r="E367" s="143">
        <f t="shared" si="47"/>
        <v>0</v>
      </c>
      <c r="F367" s="143">
        <f t="shared" si="47"/>
        <v>1</v>
      </c>
      <c r="G367" s="143">
        <f t="shared" si="47"/>
        <v>0</v>
      </c>
      <c r="H367" s="143">
        <f t="shared" si="47"/>
        <v>0</v>
      </c>
      <c r="I367" s="143">
        <f t="shared" si="43"/>
        <v>3.7499999999999999E-2</v>
      </c>
      <c r="J367" s="143"/>
      <c r="K367" s="143">
        <f t="shared" si="41"/>
        <v>0</v>
      </c>
      <c r="L367" s="143">
        <f t="shared" si="41"/>
        <v>0</v>
      </c>
      <c r="M367" s="143">
        <f t="shared" si="41"/>
        <v>0</v>
      </c>
      <c r="N367" s="143">
        <f t="shared" si="41"/>
        <v>0</v>
      </c>
      <c r="O367" s="143">
        <f t="shared" si="41"/>
        <v>0</v>
      </c>
      <c r="P367" s="143">
        <f t="shared" si="44"/>
        <v>0</v>
      </c>
      <c r="Q367" s="143">
        <f t="shared" si="45"/>
        <v>1</v>
      </c>
      <c r="R367" s="143">
        <f t="shared" si="46"/>
        <v>1</v>
      </c>
      <c r="S367" s="146"/>
      <c r="T367" s="259">
        <v>456160009</v>
      </c>
      <c r="U367" s="129" t="s">
        <v>698</v>
      </c>
      <c r="V367" s="259">
        <v>0</v>
      </c>
      <c r="W367" s="259">
        <v>0</v>
      </c>
      <c r="X367" s="259">
        <v>0</v>
      </c>
      <c r="Y367" s="259">
        <v>1</v>
      </c>
      <c r="Z367" s="259">
        <v>0</v>
      </c>
      <c r="AA367" s="259">
        <v>0</v>
      </c>
      <c r="AB367" s="259">
        <v>0</v>
      </c>
      <c r="AC367" s="259">
        <v>0</v>
      </c>
      <c r="AD367" s="259">
        <v>0</v>
      </c>
      <c r="AE367" s="259">
        <v>0</v>
      </c>
      <c r="AF367" s="259">
        <v>0</v>
      </c>
      <c r="AG367" s="259">
        <v>0</v>
      </c>
      <c r="AH367" s="259">
        <v>0</v>
      </c>
      <c r="AI367" s="259">
        <v>0</v>
      </c>
      <c r="AJ367" s="259">
        <v>0</v>
      </c>
      <c r="AK367" s="128"/>
      <c r="AL367" s="259">
        <v>456</v>
      </c>
      <c r="AM367" s="259">
        <v>160</v>
      </c>
      <c r="AN367" s="259">
        <v>9</v>
      </c>
      <c r="AO367" s="259">
        <v>1</v>
      </c>
    </row>
    <row r="368" spans="1:41">
      <c r="A368" s="131">
        <f t="shared" si="42"/>
        <v>456160031</v>
      </c>
      <c r="B368" s="132" t="str">
        <f t="shared" si="42"/>
        <v>LOWELL COMMUNITY</v>
      </c>
      <c r="C368" s="143">
        <f t="shared" si="47"/>
        <v>0</v>
      </c>
      <c r="D368" s="143">
        <f t="shared" si="47"/>
        <v>0</v>
      </c>
      <c r="E368" s="143">
        <f t="shared" si="47"/>
        <v>1</v>
      </c>
      <c r="F368" s="143">
        <f t="shared" si="47"/>
        <v>1</v>
      </c>
      <c r="G368" s="143">
        <f t="shared" si="47"/>
        <v>1</v>
      </c>
      <c r="H368" s="143">
        <f t="shared" si="47"/>
        <v>0</v>
      </c>
      <c r="I368" s="143">
        <f t="shared" si="43"/>
        <v>0.1125</v>
      </c>
      <c r="J368" s="143"/>
      <c r="K368" s="143">
        <f t="shared" ref="K368:O418" si="48">ROUND(AB368,0)</f>
        <v>0</v>
      </c>
      <c r="L368" s="143">
        <f t="shared" si="48"/>
        <v>0</v>
      </c>
      <c r="M368" s="143">
        <f t="shared" si="48"/>
        <v>0</v>
      </c>
      <c r="N368" s="143">
        <f t="shared" si="48"/>
        <v>0</v>
      </c>
      <c r="O368" s="143">
        <f t="shared" si="48"/>
        <v>1</v>
      </c>
      <c r="P368" s="143">
        <f t="shared" si="44"/>
        <v>1</v>
      </c>
      <c r="Q368" s="143">
        <f t="shared" si="45"/>
        <v>10</v>
      </c>
      <c r="R368" s="143">
        <f t="shared" si="46"/>
        <v>3</v>
      </c>
      <c r="S368" s="146"/>
      <c r="T368" s="259">
        <v>456160031</v>
      </c>
      <c r="U368" s="129" t="s">
        <v>698</v>
      </c>
      <c r="V368" s="259">
        <v>0</v>
      </c>
      <c r="W368" s="259">
        <v>0</v>
      </c>
      <c r="X368" s="259">
        <v>1</v>
      </c>
      <c r="Y368" s="259">
        <v>1</v>
      </c>
      <c r="Z368" s="259">
        <v>1</v>
      </c>
      <c r="AA368" s="259">
        <v>0</v>
      </c>
      <c r="AB368" s="259">
        <v>0</v>
      </c>
      <c r="AC368" s="259">
        <v>0</v>
      </c>
      <c r="AD368" s="259">
        <v>0</v>
      </c>
      <c r="AE368" s="259">
        <v>0</v>
      </c>
      <c r="AF368" s="259">
        <v>1</v>
      </c>
      <c r="AG368" s="259">
        <v>0</v>
      </c>
      <c r="AH368" s="259">
        <v>0</v>
      </c>
      <c r="AI368" s="259">
        <v>1</v>
      </c>
      <c r="AJ368" s="259">
        <v>0</v>
      </c>
      <c r="AK368" s="128"/>
      <c r="AL368" s="259">
        <v>456</v>
      </c>
      <c r="AM368" s="259">
        <v>160</v>
      </c>
      <c r="AN368" s="259">
        <v>31</v>
      </c>
      <c r="AO368" s="259">
        <v>10</v>
      </c>
    </row>
    <row r="369" spans="1:41">
      <c r="A369" s="131">
        <f t="shared" si="42"/>
        <v>456160056</v>
      </c>
      <c r="B369" s="132" t="str">
        <f t="shared" si="42"/>
        <v>LOWELL COMMUNITY</v>
      </c>
      <c r="C369" s="143">
        <f t="shared" si="47"/>
        <v>0</v>
      </c>
      <c r="D369" s="143">
        <f t="shared" si="47"/>
        <v>0</v>
      </c>
      <c r="E369" s="143">
        <f t="shared" si="47"/>
        <v>0</v>
      </c>
      <c r="F369" s="143">
        <f t="shared" si="47"/>
        <v>0</v>
      </c>
      <c r="G369" s="143">
        <f t="shared" si="47"/>
        <v>0</v>
      </c>
      <c r="H369" s="143">
        <f t="shared" si="47"/>
        <v>0</v>
      </c>
      <c r="I369" s="143">
        <f t="shared" si="43"/>
        <v>0.1125</v>
      </c>
      <c r="J369" s="143"/>
      <c r="K369" s="143">
        <f t="shared" si="48"/>
        <v>0</v>
      </c>
      <c r="L369" s="143">
        <f t="shared" si="48"/>
        <v>0</v>
      </c>
      <c r="M369" s="143">
        <f t="shared" si="48"/>
        <v>3</v>
      </c>
      <c r="N369" s="143">
        <f t="shared" si="48"/>
        <v>0</v>
      </c>
      <c r="O369" s="143">
        <f t="shared" si="48"/>
        <v>2</v>
      </c>
      <c r="P369" s="143">
        <f t="shared" si="44"/>
        <v>0</v>
      </c>
      <c r="Q369" s="143">
        <f t="shared" si="45"/>
        <v>10</v>
      </c>
      <c r="R369" s="143">
        <f t="shared" si="46"/>
        <v>3</v>
      </c>
      <c r="S369" s="146"/>
      <c r="T369" s="259">
        <v>456160056</v>
      </c>
      <c r="U369" s="129" t="s">
        <v>698</v>
      </c>
      <c r="V369" s="259">
        <v>0</v>
      </c>
      <c r="W369" s="259">
        <v>0</v>
      </c>
      <c r="X369" s="259">
        <v>0</v>
      </c>
      <c r="Y369" s="259">
        <v>0</v>
      </c>
      <c r="Z369" s="259">
        <v>0</v>
      </c>
      <c r="AA369" s="259">
        <v>0</v>
      </c>
      <c r="AB369" s="259">
        <v>0</v>
      </c>
      <c r="AC369" s="259">
        <v>0</v>
      </c>
      <c r="AD369" s="259">
        <v>3</v>
      </c>
      <c r="AE369" s="259">
        <v>0</v>
      </c>
      <c r="AF369" s="259">
        <v>2</v>
      </c>
      <c r="AG369" s="259">
        <v>0</v>
      </c>
      <c r="AH369" s="259">
        <v>0</v>
      </c>
      <c r="AI369" s="259">
        <v>0</v>
      </c>
      <c r="AJ369" s="259">
        <v>0</v>
      </c>
      <c r="AK369" s="128"/>
      <c r="AL369" s="259">
        <v>456</v>
      </c>
      <c r="AM369" s="259">
        <v>160</v>
      </c>
      <c r="AN369" s="259">
        <v>56</v>
      </c>
      <c r="AO369" s="259">
        <v>10</v>
      </c>
    </row>
    <row r="370" spans="1:41">
      <c r="A370" s="131">
        <f t="shared" si="42"/>
        <v>456160079</v>
      </c>
      <c r="B370" s="132" t="str">
        <f t="shared" si="42"/>
        <v>LOWELL COMMUNITY</v>
      </c>
      <c r="C370" s="143">
        <f t="shared" si="47"/>
        <v>1</v>
      </c>
      <c r="D370" s="143">
        <f t="shared" si="47"/>
        <v>0</v>
      </c>
      <c r="E370" s="143">
        <f t="shared" si="47"/>
        <v>1</v>
      </c>
      <c r="F370" s="143">
        <f t="shared" si="47"/>
        <v>7</v>
      </c>
      <c r="G370" s="143">
        <f t="shared" si="47"/>
        <v>7</v>
      </c>
      <c r="H370" s="143">
        <f t="shared" si="47"/>
        <v>0</v>
      </c>
      <c r="I370" s="143">
        <f t="shared" si="43"/>
        <v>1.0125</v>
      </c>
      <c r="J370" s="143"/>
      <c r="K370" s="143">
        <f t="shared" si="48"/>
        <v>0</v>
      </c>
      <c r="L370" s="143">
        <f t="shared" si="48"/>
        <v>0</v>
      </c>
      <c r="M370" s="143">
        <f t="shared" si="48"/>
        <v>12</v>
      </c>
      <c r="N370" s="143">
        <f t="shared" si="48"/>
        <v>0</v>
      </c>
      <c r="O370" s="143">
        <f t="shared" si="48"/>
        <v>6</v>
      </c>
      <c r="P370" s="143">
        <f t="shared" si="44"/>
        <v>2</v>
      </c>
      <c r="Q370" s="143">
        <f t="shared" si="45"/>
        <v>7</v>
      </c>
      <c r="R370" s="143">
        <f t="shared" si="46"/>
        <v>28</v>
      </c>
      <c r="S370" s="146"/>
      <c r="T370" s="259">
        <v>456160079</v>
      </c>
      <c r="U370" s="129" t="s">
        <v>698</v>
      </c>
      <c r="V370" s="259">
        <v>1</v>
      </c>
      <c r="W370" s="259">
        <v>0</v>
      </c>
      <c r="X370" s="259">
        <v>1</v>
      </c>
      <c r="Y370" s="259">
        <v>7</v>
      </c>
      <c r="Z370" s="259">
        <v>7</v>
      </c>
      <c r="AA370" s="259">
        <v>0</v>
      </c>
      <c r="AB370" s="259">
        <v>0</v>
      </c>
      <c r="AC370" s="259">
        <v>0</v>
      </c>
      <c r="AD370" s="259">
        <v>12</v>
      </c>
      <c r="AE370" s="259">
        <v>0</v>
      </c>
      <c r="AF370" s="259">
        <v>6</v>
      </c>
      <c r="AG370" s="259">
        <v>1</v>
      </c>
      <c r="AH370" s="259">
        <v>0</v>
      </c>
      <c r="AI370" s="259">
        <v>1</v>
      </c>
      <c r="AJ370" s="259">
        <v>0</v>
      </c>
      <c r="AK370" s="128"/>
      <c r="AL370" s="259">
        <v>456</v>
      </c>
      <c r="AM370" s="259">
        <v>160</v>
      </c>
      <c r="AN370" s="259">
        <v>79</v>
      </c>
      <c r="AO370" s="259">
        <v>7</v>
      </c>
    </row>
    <row r="371" spans="1:41">
      <c r="A371" s="131">
        <f t="shared" si="42"/>
        <v>456160149</v>
      </c>
      <c r="B371" s="132" t="str">
        <f t="shared" si="42"/>
        <v>LOWELL COMMUNITY</v>
      </c>
      <c r="C371" s="143">
        <f t="shared" si="47"/>
        <v>0</v>
      </c>
      <c r="D371" s="143">
        <f t="shared" si="47"/>
        <v>0</v>
      </c>
      <c r="E371" s="143">
        <f t="shared" si="47"/>
        <v>0</v>
      </c>
      <c r="F371" s="143">
        <f t="shared" si="47"/>
        <v>0</v>
      </c>
      <c r="G371" s="143">
        <f t="shared" si="47"/>
        <v>1</v>
      </c>
      <c r="H371" s="143">
        <f t="shared" si="47"/>
        <v>0</v>
      </c>
      <c r="I371" s="143">
        <f t="shared" si="43"/>
        <v>0.1125</v>
      </c>
      <c r="J371" s="143"/>
      <c r="K371" s="143">
        <f t="shared" si="48"/>
        <v>0</v>
      </c>
      <c r="L371" s="143">
        <f t="shared" si="48"/>
        <v>0</v>
      </c>
      <c r="M371" s="143">
        <f t="shared" si="48"/>
        <v>2</v>
      </c>
      <c r="N371" s="143">
        <f t="shared" si="48"/>
        <v>0</v>
      </c>
      <c r="O371" s="143">
        <f t="shared" si="48"/>
        <v>2</v>
      </c>
      <c r="P371" s="143">
        <f t="shared" si="44"/>
        <v>1</v>
      </c>
      <c r="Q371" s="143">
        <f t="shared" si="45"/>
        <v>10</v>
      </c>
      <c r="R371" s="143">
        <f t="shared" si="46"/>
        <v>3</v>
      </c>
      <c r="S371" s="146"/>
      <c r="T371" s="259">
        <v>456160149</v>
      </c>
      <c r="U371" s="129" t="s">
        <v>698</v>
      </c>
      <c r="V371" s="259">
        <v>0</v>
      </c>
      <c r="W371" s="259">
        <v>0</v>
      </c>
      <c r="X371" s="259">
        <v>0</v>
      </c>
      <c r="Y371" s="259">
        <v>0</v>
      </c>
      <c r="Z371" s="259">
        <v>1</v>
      </c>
      <c r="AA371" s="259">
        <v>0</v>
      </c>
      <c r="AB371" s="259">
        <v>0</v>
      </c>
      <c r="AC371" s="259">
        <v>0</v>
      </c>
      <c r="AD371" s="259">
        <v>2</v>
      </c>
      <c r="AE371" s="259">
        <v>0</v>
      </c>
      <c r="AF371" s="259">
        <v>2</v>
      </c>
      <c r="AG371" s="259">
        <v>0</v>
      </c>
      <c r="AH371" s="259">
        <v>0</v>
      </c>
      <c r="AI371" s="259">
        <v>1</v>
      </c>
      <c r="AJ371" s="259">
        <v>0</v>
      </c>
      <c r="AK371" s="128"/>
      <c r="AL371" s="259">
        <v>456</v>
      </c>
      <c r="AM371" s="259">
        <v>160</v>
      </c>
      <c r="AN371" s="259">
        <v>149</v>
      </c>
      <c r="AO371" s="259">
        <v>10</v>
      </c>
    </row>
    <row r="372" spans="1:41">
      <c r="A372" s="131">
        <f t="shared" si="42"/>
        <v>456160160</v>
      </c>
      <c r="B372" s="132" t="str">
        <f t="shared" si="42"/>
        <v>LOWELL COMMUNITY</v>
      </c>
      <c r="C372" s="143">
        <f t="shared" si="47"/>
        <v>37</v>
      </c>
      <c r="D372" s="143">
        <f t="shared" si="47"/>
        <v>0</v>
      </c>
      <c r="E372" s="143">
        <f t="shared" si="47"/>
        <v>41</v>
      </c>
      <c r="F372" s="143">
        <f t="shared" si="47"/>
        <v>219</v>
      </c>
      <c r="G372" s="143">
        <f t="shared" si="47"/>
        <v>100</v>
      </c>
      <c r="H372" s="143">
        <f t="shared" si="47"/>
        <v>0</v>
      </c>
      <c r="I372" s="143">
        <f t="shared" si="43"/>
        <v>27.637499999999999</v>
      </c>
      <c r="J372" s="143"/>
      <c r="K372" s="143">
        <f t="shared" si="48"/>
        <v>0</v>
      </c>
      <c r="L372" s="143">
        <f t="shared" si="48"/>
        <v>0</v>
      </c>
      <c r="M372" s="143">
        <f t="shared" si="48"/>
        <v>377</v>
      </c>
      <c r="N372" s="143">
        <f t="shared" si="48"/>
        <v>0</v>
      </c>
      <c r="O372" s="143">
        <f t="shared" si="48"/>
        <v>373</v>
      </c>
      <c r="P372" s="143">
        <f t="shared" si="44"/>
        <v>64</v>
      </c>
      <c r="Q372" s="143">
        <f t="shared" si="45"/>
        <v>10</v>
      </c>
      <c r="R372" s="143">
        <f t="shared" si="46"/>
        <v>756</v>
      </c>
      <c r="S372" s="146"/>
      <c r="T372" s="259">
        <v>456160160</v>
      </c>
      <c r="U372" s="129" t="s">
        <v>698</v>
      </c>
      <c r="V372" s="259">
        <v>37</v>
      </c>
      <c r="W372" s="259">
        <v>0</v>
      </c>
      <c r="X372" s="259">
        <v>41</v>
      </c>
      <c r="Y372" s="259">
        <v>219</v>
      </c>
      <c r="Z372" s="259">
        <v>100</v>
      </c>
      <c r="AA372" s="259">
        <v>0</v>
      </c>
      <c r="AB372" s="259">
        <v>0</v>
      </c>
      <c r="AC372" s="259">
        <v>0</v>
      </c>
      <c r="AD372" s="259">
        <v>377</v>
      </c>
      <c r="AE372" s="259">
        <v>0</v>
      </c>
      <c r="AF372" s="259">
        <v>373</v>
      </c>
      <c r="AG372" s="259">
        <v>16</v>
      </c>
      <c r="AH372" s="259">
        <v>0</v>
      </c>
      <c r="AI372" s="259">
        <v>56</v>
      </c>
      <c r="AJ372" s="259">
        <v>0</v>
      </c>
      <c r="AK372" s="128"/>
      <c r="AL372" s="259">
        <v>456</v>
      </c>
      <c r="AM372" s="259">
        <v>160</v>
      </c>
      <c r="AN372" s="259">
        <v>160</v>
      </c>
      <c r="AO372" s="259">
        <v>10</v>
      </c>
    </row>
    <row r="373" spans="1:41">
      <c r="A373" s="131">
        <f t="shared" si="42"/>
        <v>456160170</v>
      </c>
      <c r="B373" s="132" t="str">
        <f t="shared" si="42"/>
        <v>LOWELL COMMUNITY</v>
      </c>
      <c r="C373" s="143">
        <f t="shared" si="47"/>
        <v>1</v>
      </c>
      <c r="D373" s="143">
        <f t="shared" si="47"/>
        <v>0</v>
      </c>
      <c r="E373" s="143">
        <f t="shared" si="47"/>
        <v>0</v>
      </c>
      <c r="F373" s="143">
        <f t="shared" si="47"/>
        <v>0</v>
      </c>
      <c r="G373" s="143">
        <f t="shared" si="47"/>
        <v>0</v>
      </c>
      <c r="H373" s="143">
        <f t="shared" si="47"/>
        <v>0</v>
      </c>
      <c r="I373" s="143">
        <f t="shared" si="43"/>
        <v>3.7499999999999999E-2</v>
      </c>
      <c r="J373" s="143"/>
      <c r="K373" s="143">
        <f t="shared" si="48"/>
        <v>0</v>
      </c>
      <c r="L373" s="143">
        <f t="shared" si="48"/>
        <v>0</v>
      </c>
      <c r="M373" s="143">
        <f t="shared" si="48"/>
        <v>1</v>
      </c>
      <c r="N373" s="143">
        <f t="shared" si="48"/>
        <v>0</v>
      </c>
      <c r="O373" s="143">
        <f t="shared" si="48"/>
        <v>0</v>
      </c>
      <c r="P373" s="143">
        <f t="shared" si="44"/>
        <v>0</v>
      </c>
      <c r="Q373" s="143">
        <f t="shared" si="45"/>
        <v>1</v>
      </c>
      <c r="R373" s="143">
        <f t="shared" si="46"/>
        <v>2</v>
      </c>
      <c r="S373" s="146"/>
      <c r="T373" s="259">
        <v>456160170</v>
      </c>
      <c r="U373" s="129" t="s">
        <v>698</v>
      </c>
      <c r="V373" s="259">
        <v>1</v>
      </c>
      <c r="W373" s="259">
        <v>0</v>
      </c>
      <c r="X373" s="259">
        <v>0</v>
      </c>
      <c r="Y373" s="259">
        <v>0</v>
      </c>
      <c r="Z373" s="259">
        <v>0</v>
      </c>
      <c r="AA373" s="259">
        <v>0</v>
      </c>
      <c r="AB373" s="259">
        <v>0</v>
      </c>
      <c r="AC373" s="259">
        <v>0</v>
      </c>
      <c r="AD373" s="259">
        <v>1</v>
      </c>
      <c r="AE373" s="259">
        <v>0</v>
      </c>
      <c r="AF373" s="259">
        <v>0</v>
      </c>
      <c r="AG373" s="259">
        <v>0</v>
      </c>
      <c r="AH373" s="259">
        <v>0</v>
      </c>
      <c r="AI373" s="259">
        <v>0</v>
      </c>
      <c r="AJ373" s="259">
        <v>0</v>
      </c>
      <c r="AK373" s="128"/>
      <c r="AL373" s="259">
        <v>456</v>
      </c>
      <c r="AM373" s="259">
        <v>160</v>
      </c>
      <c r="AN373" s="259">
        <v>170</v>
      </c>
      <c r="AO373" s="259">
        <v>1</v>
      </c>
    </row>
    <row r="374" spans="1:41">
      <c r="A374" s="131">
        <f t="shared" si="42"/>
        <v>456160295</v>
      </c>
      <c r="B374" s="132" t="str">
        <f t="shared" si="42"/>
        <v>LOWELL COMMUNITY</v>
      </c>
      <c r="C374" s="143">
        <f t="shared" si="47"/>
        <v>1</v>
      </c>
      <c r="D374" s="143">
        <f t="shared" si="47"/>
        <v>0</v>
      </c>
      <c r="E374" s="143">
        <f t="shared" si="47"/>
        <v>0</v>
      </c>
      <c r="F374" s="143">
        <f t="shared" si="47"/>
        <v>4</v>
      </c>
      <c r="G374" s="143">
        <f t="shared" si="47"/>
        <v>1</v>
      </c>
      <c r="H374" s="143">
        <f t="shared" si="47"/>
        <v>0</v>
      </c>
      <c r="I374" s="143">
        <f t="shared" si="43"/>
        <v>0.22500000000000001</v>
      </c>
      <c r="J374" s="143"/>
      <c r="K374" s="143">
        <f t="shared" si="48"/>
        <v>0</v>
      </c>
      <c r="L374" s="143">
        <f t="shared" si="48"/>
        <v>0</v>
      </c>
      <c r="M374" s="143">
        <f t="shared" si="48"/>
        <v>1</v>
      </c>
      <c r="N374" s="143">
        <f t="shared" si="48"/>
        <v>0</v>
      </c>
      <c r="O374" s="143">
        <f t="shared" si="48"/>
        <v>2</v>
      </c>
      <c r="P374" s="143">
        <f t="shared" si="44"/>
        <v>0</v>
      </c>
      <c r="Q374" s="143">
        <f t="shared" si="45"/>
        <v>7</v>
      </c>
      <c r="R374" s="143">
        <f t="shared" si="46"/>
        <v>7</v>
      </c>
      <c r="S374" s="146"/>
      <c r="T374" s="259">
        <v>456160295</v>
      </c>
      <c r="U374" s="129" t="s">
        <v>698</v>
      </c>
      <c r="V374" s="259">
        <v>1</v>
      </c>
      <c r="W374" s="259">
        <v>0</v>
      </c>
      <c r="X374" s="259">
        <v>0</v>
      </c>
      <c r="Y374" s="259">
        <v>4</v>
      </c>
      <c r="Z374" s="259">
        <v>1</v>
      </c>
      <c r="AA374" s="259">
        <v>0</v>
      </c>
      <c r="AB374" s="259">
        <v>0</v>
      </c>
      <c r="AC374" s="259">
        <v>0</v>
      </c>
      <c r="AD374" s="259">
        <v>1</v>
      </c>
      <c r="AE374" s="259">
        <v>0</v>
      </c>
      <c r="AF374" s="259">
        <v>2</v>
      </c>
      <c r="AG374" s="259">
        <v>0</v>
      </c>
      <c r="AH374" s="259">
        <v>0</v>
      </c>
      <c r="AI374" s="259">
        <v>0</v>
      </c>
      <c r="AJ374" s="259">
        <v>0</v>
      </c>
      <c r="AK374" s="128"/>
      <c r="AL374" s="259">
        <v>456</v>
      </c>
      <c r="AM374" s="259">
        <v>160</v>
      </c>
      <c r="AN374" s="259">
        <v>295</v>
      </c>
      <c r="AO374" s="259">
        <v>7</v>
      </c>
    </row>
    <row r="375" spans="1:41">
      <c r="A375" s="131">
        <f t="shared" si="42"/>
        <v>458160031</v>
      </c>
      <c r="B375" s="132" t="str">
        <f t="shared" si="42"/>
        <v>LOWELL MIDDLESEX ACADEMY</v>
      </c>
      <c r="C375" s="143">
        <f t="shared" si="47"/>
        <v>0</v>
      </c>
      <c r="D375" s="143">
        <f t="shared" si="47"/>
        <v>0</v>
      </c>
      <c r="E375" s="143">
        <f t="shared" si="47"/>
        <v>0</v>
      </c>
      <c r="F375" s="143">
        <f t="shared" si="47"/>
        <v>0</v>
      </c>
      <c r="G375" s="143">
        <f t="shared" si="47"/>
        <v>0</v>
      </c>
      <c r="H375" s="143">
        <f t="shared" si="47"/>
        <v>6</v>
      </c>
      <c r="I375" s="143">
        <f t="shared" si="43"/>
        <v>0.22500000000000001</v>
      </c>
      <c r="J375" s="143"/>
      <c r="K375" s="143">
        <f t="shared" si="48"/>
        <v>0</v>
      </c>
      <c r="L375" s="143">
        <f t="shared" si="48"/>
        <v>0</v>
      </c>
      <c r="M375" s="143">
        <f t="shared" si="48"/>
        <v>0</v>
      </c>
      <c r="N375" s="143">
        <f t="shared" si="48"/>
        <v>0</v>
      </c>
      <c r="O375" s="143">
        <f t="shared" si="48"/>
        <v>0</v>
      </c>
      <c r="P375" s="143">
        <f t="shared" si="44"/>
        <v>3</v>
      </c>
      <c r="Q375" s="143">
        <f t="shared" si="45"/>
        <v>10</v>
      </c>
      <c r="R375" s="143">
        <f t="shared" si="46"/>
        <v>6</v>
      </c>
      <c r="S375" s="146"/>
      <c r="T375" s="259">
        <v>458160031</v>
      </c>
      <c r="U375" s="129" t="s">
        <v>111</v>
      </c>
      <c r="V375" s="259">
        <v>0</v>
      </c>
      <c r="W375" s="259">
        <v>0</v>
      </c>
      <c r="X375" s="259">
        <v>0</v>
      </c>
      <c r="Y375" s="259">
        <v>0</v>
      </c>
      <c r="Z375" s="259">
        <v>0</v>
      </c>
      <c r="AA375" s="259">
        <v>6</v>
      </c>
      <c r="AB375" s="259">
        <v>0</v>
      </c>
      <c r="AC375" s="259">
        <v>0</v>
      </c>
      <c r="AD375" s="259">
        <v>0</v>
      </c>
      <c r="AE375" s="259">
        <v>0</v>
      </c>
      <c r="AF375" s="259">
        <v>0</v>
      </c>
      <c r="AG375" s="259">
        <v>0</v>
      </c>
      <c r="AH375" s="259">
        <v>0</v>
      </c>
      <c r="AI375" s="259">
        <v>0</v>
      </c>
      <c r="AJ375" s="259">
        <v>3</v>
      </c>
      <c r="AK375" s="128"/>
      <c r="AL375" s="259">
        <v>458</v>
      </c>
      <c r="AM375" s="259">
        <v>160</v>
      </c>
      <c r="AN375" s="259">
        <v>31</v>
      </c>
      <c r="AO375" s="259">
        <v>10</v>
      </c>
    </row>
    <row r="376" spans="1:41">
      <c r="A376" s="131">
        <f t="shared" si="42"/>
        <v>458160079</v>
      </c>
      <c r="B376" s="132" t="str">
        <f t="shared" si="42"/>
        <v>LOWELL MIDDLESEX ACADEMY</v>
      </c>
      <c r="C376" s="143">
        <f t="shared" si="47"/>
        <v>0</v>
      </c>
      <c r="D376" s="143">
        <f t="shared" si="47"/>
        <v>0</v>
      </c>
      <c r="E376" s="143">
        <f t="shared" si="47"/>
        <v>0</v>
      </c>
      <c r="F376" s="143">
        <f t="shared" si="47"/>
        <v>0</v>
      </c>
      <c r="G376" s="143">
        <f t="shared" si="47"/>
        <v>0</v>
      </c>
      <c r="H376" s="143">
        <f t="shared" si="47"/>
        <v>18</v>
      </c>
      <c r="I376" s="143">
        <f t="shared" si="43"/>
        <v>0.67500000000000004</v>
      </c>
      <c r="J376" s="143"/>
      <c r="K376" s="143">
        <f t="shared" si="48"/>
        <v>0</v>
      </c>
      <c r="L376" s="143">
        <f t="shared" si="48"/>
        <v>0</v>
      </c>
      <c r="M376" s="143">
        <f t="shared" si="48"/>
        <v>0</v>
      </c>
      <c r="N376" s="143">
        <f t="shared" si="48"/>
        <v>0</v>
      </c>
      <c r="O376" s="143">
        <f t="shared" si="48"/>
        <v>0</v>
      </c>
      <c r="P376" s="143">
        <f t="shared" si="44"/>
        <v>7</v>
      </c>
      <c r="Q376" s="143">
        <f t="shared" si="45"/>
        <v>9</v>
      </c>
      <c r="R376" s="143">
        <f t="shared" si="46"/>
        <v>18</v>
      </c>
      <c r="S376" s="146"/>
      <c r="T376" s="259">
        <v>458160079</v>
      </c>
      <c r="U376" s="129" t="s">
        <v>111</v>
      </c>
      <c r="V376" s="259">
        <v>0</v>
      </c>
      <c r="W376" s="259">
        <v>0</v>
      </c>
      <c r="X376" s="259">
        <v>0</v>
      </c>
      <c r="Y376" s="259">
        <v>0</v>
      </c>
      <c r="Z376" s="259">
        <v>0</v>
      </c>
      <c r="AA376" s="259">
        <v>18</v>
      </c>
      <c r="AB376" s="259">
        <v>0</v>
      </c>
      <c r="AC376" s="259">
        <v>0</v>
      </c>
      <c r="AD376" s="259">
        <v>0</v>
      </c>
      <c r="AE376" s="259">
        <v>0</v>
      </c>
      <c r="AF376" s="259">
        <v>0</v>
      </c>
      <c r="AG376" s="259">
        <v>0</v>
      </c>
      <c r="AH376" s="259">
        <v>0</v>
      </c>
      <c r="AI376" s="259">
        <v>0</v>
      </c>
      <c r="AJ376" s="259">
        <v>7</v>
      </c>
      <c r="AK376" s="128"/>
      <c r="AL376" s="259">
        <v>458</v>
      </c>
      <c r="AM376" s="259">
        <v>160</v>
      </c>
      <c r="AN376" s="259">
        <v>79</v>
      </c>
      <c r="AO376" s="259">
        <v>9</v>
      </c>
    </row>
    <row r="377" spans="1:41">
      <c r="A377" s="131">
        <f t="shared" si="42"/>
        <v>458160160</v>
      </c>
      <c r="B377" s="132" t="str">
        <f t="shared" si="42"/>
        <v>LOWELL MIDDLESEX ACADEMY</v>
      </c>
      <c r="C377" s="143">
        <f t="shared" si="47"/>
        <v>0</v>
      </c>
      <c r="D377" s="143">
        <f t="shared" si="47"/>
        <v>0</v>
      </c>
      <c r="E377" s="143">
        <f t="shared" si="47"/>
        <v>0</v>
      </c>
      <c r="F377" s="143">
        <f t="shared" si="47"/>
        <v>0</v>
      </c>
      <c r="G377" s="143">
        <f t="shared" si="47"/>
        <v>0</v>
      </c>
      <c r="H377" s="143">
        <f t="shared" si="47"/>
        <v>66</v>
      </c>
      <c r="I377" s="143">
        <f t="shared" si="43"/>
        <v>2.5499999999999998</v>
      </c>
      <c r="J377" s="143"/>
      <c r="K377" s="143">
        <f t="shared" si="48"/>
        <v>0</v>
      </c>
      <c r="L377" s="143">
        <f t="shared" si="48"/>
        <v>0</v>
      </c>
      <c r="M377" s="143">
        <f t="shared" si="48"/>
        <v>2</v>
      </c>
      <c r="N377" s="143">
        <f t="shared" si="48"/>
        <v>0</v>
      </c>
      <c r="O377" s="143">
        <f t="shared" si="48"/>
        <v>0</v>
      </c>
      <c r="P377" s="143">
        <f t="shared" si="44"/>
        <v>53</v>
      </c>
      <c r="Q377" s="143">
        <f t="shared" si="45"/>
        <v>10</v>
      </c>
      <c r="R377" s="143">
        <f t="shared" si="46"/>
        <v>68</v>
      </c>
      <c r="S377" s="146"/>
      <c r="T377" s="259">
        <v>458160160</v>
      </c>
      <c r="U377" s="129" t="s">
        <v>111</v>
      </c>
      <c r="V377" s="259">
        <v>0</v>
      </c>
      <c r="W377" s="259">
        <v>0</v>
      </c>
      <c r="X377" s="259">
        <v>0</v>
      </c>
      <c r="Y377" s="259">
        <v>0</v>
      </c>
      <c r="Z377" s="259">
        <v>0</v>
      </c>
      <c r="AA377" s="259">
        <v>66</v>
      </c>
      <c r="AB377" s="259">
        <v>0</v>
      </c>
      <c r="AC377" s="259">
        <v>0</v>
      </c>
      <c r="AD377" s="259">
        <v>2</v>
      </c>
      <c r="AE377" s="259">
        <v>0</v>
      </c>
      <c r="AF377" s="259">
        <v>0</v>
      </c>
      <c r="AG377" s="259">
        <v>0</v>
      </c>
      <c r="AH377" s="259">
        <v>0</v>
      </c>
      <c r="AI377" s="259">
        <v>0</v>
      </c>
      <c r="AJ377" s="259">
        <v>53</v>
      </c>
      <c r="AK377" s="128"/>
      <c r="AL377" s="259">
        <v>458</v>
      </c>
      <c r="AM377" s="259">
        <v>160</v>
      </c>
      <c r="AN377" s="259">
        <v>160</v>
      </c>
      <c r="AO377" s="259">
        <v>10</v>
      </c>
    </row>
    <row r="378" spans="1:41">
      <c r="A378" s="131">
        <f t="shared" si="42"/>
        <v>458160301</v>
      </c>
      <c r="B378" s="132" t="str">
        <f t="shared" si="42"/>
        <v>LOWELL MIDDLESEX ACADEMY</v>
      </c>
      <c r="C378" s="143">
        <f t="shared" si="47"/>
        <v>0</v>
      </c>
      <c r="D378" s="143">
        <f t="shared" si="47"/>
        <v>0</v>
      </c>
      <c r="E378" s="143">
        <f t="shared" si="47"/>
        <v>0</v>
      </c>
      <c r="F378" s="143">
        <f t="shared" si="47"/>
        <v>0</v>
      </c>
      <c r="G378" s="143">
        <f t="shared" si="47"/>
        <v>0</v>
      </c>
      <c r="H378" s="143">
        <f t="shared" si="47"/>
        <v>3</v>
      </c>
      <c r="I378" s="143">
        <f t="shared" si="43"/>
        <v>0.1125</v>
      </c>
      <c r="J378" s="143"/>
      <c r="K378" s="143">
        <f t="shared" si="48"/>
        <v>0</v>
      </c>
      <c r="L378" s="143">
        <f t="shared" si="48"/>
        <v>0</v>
      </c>
      <c r="M378" s="143">
        <f t="shared" si="48"/>
        <v>0</v>
      </c>
      <c r="N378" s="143">
        <f t="shared" si="48"/>
        <v>0</v>
      </c>
      <c r="O378" s="143">
        <f t="shared" si="48"/>
        <v>0</v>
      </c>
      <c r="P378" s="143">
        <f t="shared" si="44"/>
        <v>0</v>
      </c>
      <c r="Q378" s="143">
        <f t="shared" si="45"/>
        <v>1</v>
      </c>
      <c r="R378" s="143">
        <f t="shared" si="46"/>
        <v>3</v>
      </c>
      <c r="S378" s="146"/>
      <c r="T378" s="259">
        <v>458160301</v>
      </c>
      <c r="U378" s="129" t="s">
        <v>111</v>
      </c>
      <c r="V378" s="259">
        <v>0</v>
      </c>
      <c r="W378" s="259">
        <v>0</v>
      </c>
      <c r="X378" s="259">
        <v>0</v>
      </c>
      <c r="Y378" s="259">
        <v>0</v>
      </c>
      <c r="Z378" s="259">
        <v>0</v>
      </c>
      <c r="AA378" s="259">
        <v>3</v>
      </c>
      <c r="AB378" s="259">
        <v>0</v>
      </c>
      <c r="AC378" s="259">
        <v>0</v>
      </c>
      <c r="AD378" s="259">
        <v>0</v>
      </c>
      <c r="AE378" s="259">
        <v>0</v>
      </c>
      <c r="AF378" s="259">
        <v>0</v>
      </c>
      <c r="AG378" s="259">
        <v>0</v>
      </c>
      <c r="AH378" s="259">
        <v>0</v>
      </c>
      <c r="AI378" s="259">
        <v>0</v>
      </c>
      <c r="AJ378" s="259">
        <v>0</v>
      </c>
      <c r="AK378" s="128"/>
      <c r="AL378" s="259">
        <v>458</v>
      </c>
      <c r="AM378" s="259">
        <v>160</v>
      </c>
      <c r="AN378" s="259">
        <v>301</v>
      </c>
      <c r="AO378" s="259">
        <v>1</v>
      </c>
    </row>
    <row r="379" spans="1:41">
      <c r="A379" s="131">
        <f t="shared" si="42"/>
        <v>463035035</v>
      </c>
      <c r="B379" s="132" t="str">
        <f t="shared" si="42"/>
        <v>KIPP ACADEMY BOSTON</v>
      </c>
      <c r="C379" s="143">
        <f t="shared" si="47"/>
        <v>0</v>
      </c>
      <c r="D379" s="143">
        <f t="shared" si="47"/>
        <v>0</v>
      </c>
      <c r="E379" s="143">
        <f t="shared" si="47"/>
        <v>44</v>
      </c>
      <c r="F379" s="143">
        <f t="shared" si="47"/>
        <v>87</v>
      </c>
      <c r="G379" s="143">
        <f t="shared" si="47"/>
        <v>181</v>
      </c>
      <c r="H379" s="143">
        <f t="shared" si="47"/>
        <v>0</v>
      </c>
      <c r="I379" s="143">
        <f t="shared" si="43"/>
        <v>15.9</v>
      </c>
      <c r="J379" s="143"/>
      <c r="K379" s="143">
        <f t="shared" si="48"/>
        <v>0</v>
      </c>
      <c r="L379" s="143">
        <f t="shared" si="48"/>
        <v>0</v>
      </c>
      <c r="M379" s="143">
        <f t="shared" si="48"/>
        <v>112</v>
      </c>
      <c r="N379" s="143">
        <f t="shared" si="48"/>
        <v>0</v>
      </c>
      <c r="O379" s="143">
        <f t="shared" si="48"/>
        <v>249</v>
      </c>
      <c r="P379" s="143">
        <f t="shared" si="44"/>
        <v>40</v>
      </c>
      <c r="Q379" s="143">
        <f t="shared" si="45"/>
        <v>10</v>
      </c>
      <c r="R379" s="143">
        <f t="shared" si="46"/>
        <v>424</v>
      </c>
      <c r="S379" s="146"/>
      <c r="T379" s="259">
        <v>463035035</v>
      </c>
      <c r="U379" s="129" t="s">
        <v>674</v>
      </c>
      <c r="V379" s="259">
        <v>0</v>
      </c>
      <c r="W379" s="259">
        <v>0</v>
      </c>
      <c r="X379" s="259">
        <v>44</v>
      </c>
      <c r="Y379" s="259">
        <v>87</v>
      </c>
      <c r="Z379" s="259">
        <v>181</v>
      </c>
      <c r="AA379" s="259">
        <v>0</v>
      </c>
      <c r="AB379" s="259">
        <v>0</v>
      </c>
      <c r="AC379" s="259">
        <v>0</v>
      </c>
      <c r="AD379" s="259">
        <v>112</v>
      </c>
      <c r="AE379" s="259">
        <v>0</v>
      </c>
      <c r="AF379" s="259">
        <v>249</v>
      </c>
      <c r="AG379" s="259">
        <v>0</v>
      </c>
      <c r="AH379" s="259">
        <v>0</v>
      </c>
      <c r="AI379" s="259">
        <v>40</v>
      </c>
      <c r="AJ379" s="259">
        <v>0</v>
      </c>
      <c r="AK379" s="128"/>
      <c r="AL379" s="259">
        <v>463</v>
      </c>
      <c r="AM379" s="259">
        <v>35</v>
      </c>
      <c r="AN379" s="259">
        <v>35</v>
      </c>
      <c r="AO379" s="259">
        <v>10</v>
      </c>
    </row>
    <row r="380" spans="1:41">
      <c r="A380" s="131">
        <f t="shared" si="42"/>
        <v>463035163</v>
      </c>
      <c r="B380" s="132" t="str">
        <f t="shared" si="42"/>
        <v>KIPP ACADEMY BOSTON</v>
      </c>
      <c r="C380" s="143">
        <f t="shared" si="47"/>
        <v>0</v>
      </c>
      <c r="D380" s="143">
        <f t="shared" si="47"/>
        <v>0</v>
      </c>
      <c r="E380" s="143">
        <f t="shared" si="47"/>
        <v>0</v>
      </c>
      <c r="F380" s="143">
        <f t="shared" si="47"/>
        <v>0</v>
      </c>
      <c r="G380" s="143">
        <f t="shared" si="47"/>
        <v>2</v>
      </c>
      <c r="H380" s="143">
        <f t="shared" si="47"/>
        <v>0</v>
      </c>
      <c r="I380" s="143">
        <f t="shared" si="43"/>
        <v>7.4999999999999997E-2</v>
      </c>
      <c r="J380" s="143"/>
      <c r="K380" s="143">
        <f t="shared" si="48"/>
        <v>0</v>
      </c>
      <c r="L380" s="143">
        <f t="shared" si="48"/>
        <v>0</v>
      </c>
      <c r="M380" s="143">
        <f t="shared" si="48"/>
        <v>0</v>
      </c>
      <c r="N380" s="143">
        <f t="shared" si="48"/>
        <v>0</v>
      </c>
      <c r="O380" s="143">
        <f t="shared" si="48"/>
        <v>2</v>
      </c>
      <c r="P380" s="143">
        <f t="shared" si="44"/>
        <v>0</v>
      </c>
      <c r="Q380" s="143">
        <f t="shared" si="45"/>
        <v>10</v>
      </c>
      <c r="R380" s="143">
        <f t="shared" si="46"/>
        <v>2</v>
      </c>
      <c r="S380" s="146"/>
      <c r="T380" s="259">
        <v>463035163</v>
      </c>
      <c r="U380" s="129" t="s">
        <v>674</v>
      </c>
      <c r="V380" s="259">
        <v>0</v>
      </c>
      <c r="W380" s="259">
        <v>0</v>
      </c>
      <c r="X380" s="259">
        <v>0</v>
      </c>
      <c r="Y380" s="259">
        <v>0</v>
      </c>
      <c r="Z380" s="259">
        <v>2</v>
      </c>
      <c r="AA380" s="259">
        <v>0</v>
      </c>
      <c r="AB380" s="259">
        <v>0</v>
      </c>
      <c r="AC380" s="259">
        <v>0</v>
      </c>
      <c r="AD380" s="259">
        <v>0</v>
      </c>
      <c r="AE380" s="259">
        <v>0</v>
      </c>
      <c r="AF380" s="259">
        <v>2</v>
      </c>
      <c r="AG380" s="259">
        <v>0</v>
      </c>
      <c r="AH380" s="259">
        <v>0</v>
      </c>
      <c r="AI380" s="259">
        <v>0</v>
      </c>
      <c r="AJ380" s="259">
        <v>0</v>
      </c>
      <c r="AK380" s="128"/>
      <c r="AL380" s="259">
        <v>463</v>
      </c>
      <c r="AM380" s="259">
        <v>35</v>
      </c>
      <c r="AN380" s="259">
        <v>163</v>
      </c>
      <c r="AO380" s="259">
        <v>10</v>
      </c>
    </row>
    <row r="381" spans="1:41">
      <c r="A381" s="131">
        <f t="shared" si="42"/>
        <v>463035198</v>
      </c>
      <c r="B381" s="132" t="str">
        <f t="shared" si="42"/>
        <v>KIPP ACADEMY BOSTON</v>
      </c>
      <c r="C381" s="143">
        <f t="shared" si="47"/>
        <v>0</v>
      </c>
      <c r="D381" s="143">
        <f t="shared" si="47"/>
        <v>0</v>
      </c>
      <c r="E381" s="143">
        <f t="shared" si="47"/>
        <v>0</v>
      </c>
      <c r="F381" s="143">
        <f t="shared" si="47"/>
        <v>0</v>
      </c>
      <c r="G381" s="143">
        <f t="shared" si="47"/>
        <v>0</v>
      </c>
      <c r="H381" s="143">
        <f t="shared" si="47"/>
        <v>0</v>
      </c>
      <c r="I381" s="143">
        <f t="shared" si="43"/>
        <v>3.7499999999999999E-2</v>
      </c>
      <c r="J381" s="143"/>
      <c r="K381" s="143">
        <f t="shared" si="48"/>
        <v>0</v>
      </c>
      <c r="L381" s="143">
        <f t="shared" si="48"/>
        <v>0</v>
      </c>
      <c r="M381" s="143">
        <f t="shared" si="48"/>
        <v>1</v>
      </c>
      <c r="N381" s="143">
        <f t="shared" si="48"/>
        <v>0</v>
      </c>
      <c r="O381" s="143">
        <f t="shared" si="48"/>
        <v>1</v>
      </c>
      <c r="P381" s="143">
        <f t="shared" si="44"/>
        <v>0</v>
      </c>
      <c r="Q381" s="143">
        <f t="shared" si="45"/>
        <v>10</v>
      </c>
      <c r="R381" s="143">
        <f t="shared" si="46"/>
        <v>1</v>
      </c>
      <c r="S381" s="146"/>
      <c r="T381" s="259">
        <v>463035198</v>
      </c>
      <c r="U381" s="129" t="s">
        <v>674</v>
      </c>
      <c r="V381" s="259">
        <v>0</v>
      </c>
      <c r="W381" s="259">
        <v>0</v>
      </c>
      <c r="X381" s="259">
        <v>0</v>
      </c>
      <c r="Y381" s="259">
        <v>0</v>
      </c>
      <c r="Z381" s="259">
        <v>0</v>
      </c>
      <c r="AA381" s="259">
        <v>0</v>
      </c>
      <c r="AB381" s="259">
        <v>0</v>
      </c>
      <c r="AC381" s="259">
        <v>0</v>
      </c>
      <c r="AD381" s="259">
        <v>1</v>
      </c>
      <c r="AE381" s="259">
        <v>0</v>
      </c>
      <c r="AF381" s="259">
        <v>1</v>
      </c>
      <c r="AG381" s="259">
        <v>0</v>
      </c>
      <c r="AH381" s="259">
        <v>0</v>
      </c>
      <c r="AI381" s="259">
        <v>0</v>
      </c>
      <c r="AJ381" s="259">
        <v>0</v>
      </c>
      <c r="AK381" s="128"/>
      <c r="AL381" s="259">
        <v>463</v>
      </c>
      <c r="AM381" s="259">
        <v>35</v>
      </c>
      <c r="AN381" s="259">
        <v>198</v>
      </c>
      <c r="AO381" s="259">
        <v>10</v>
      </c>
    </row>
    <row r="382" spans="1:41">
      <c r="A382" s="131">
        <f t="shared" si="42"/>
        <v>463035308</v>
      </c>
      <c r="B382" s="132" t="str">
        <f t="shared" si="42"/>
        <v>KIPP ACADEMY BOSTON</v>
      </c>
      <c r="C382" s="143">
        <f t="shared" si="47"/>
        <v>0</v>
      </c>
      <c r="D382" s="143">
        <f t="shared" si="47"/>
        <v>0</v>
      </c>
      <c r="E382" s="143">
        <f t="shared" si="47"/>
        <v>0</v>
      </c>
      <c r="F382" s="143">
        <f t="shared" si="47"/>
        <v>0</v>
      </c>
      <c r="G382" s="143">
        <f t="shared" si="47"/>
        <v>0</v>
      </c>
      <c r="H382" s="143">
        <f t="shared" si="47"/>
        <v>0</v>
      </c>
      <c r="I382" s="143">
        <f t="shared" si="43"/>
        <v>3.7499999999999999E-2</v>
      </c>
      <c r="J382" s="143"/>
      <c r="K382" s="143">
        <f t="shared" si="48"/>
        <v>0</v>
      </c>
      <c r="L382" s="143">
        <f t="shared" si="48"/>
        <v>0</v>
      </c>
      <c r="M382" s="143">
        <f t="shared" si="48"/>
        <v>1</v>
      </c>
      <c r="N382" s="143">
        <f t="shared" si="48"/>
        <v>0</v>
      </c>
      <c r="O382" s="143">
        <f t="shared" si="48"/>
        <v>1</v>
      </c>
      <c r="P382" s="143">
        <f t="shared" si="44"/>
        <v>0</v>
      </c>
      <c r="Q382" s="143">
        <f t="shared" si="45"/>
        <v>10</v>
      </c>
      <c r="R382" s="143">
        <f t="shared" si="46"/>
        <v>1</v>
      </c>
      <c r="S382" s="146"/>
      <c r="T382" s="259">
        <v>463035308</v>
      </c>
      <c r="U382" s="129" t="s">
        <v>674</v>
      </c>
      <c r="V382" s="259">
        <v>0</v>
      </c>
      <c r="W382" s="259">
        <v>0</v>
      </c>
      <c r="X382" s="259">
        <v>0</v>
      </c>
      <c r="Y382" s="259">
        <v>0</v>
      </c>
      <c r="Z382" s="259">
        <v>0</v>
      </c>
      <c r="AA382" s="259">
        <v>0</v>
      </c>
      <c r="AB382" s="259">
        <v>0</v>
      </c>
      <c r="AC382" s="259">
        <v>0</v>
      </c>
      <c r="AD382" s="259">
        <v>1</v>
      </c>
      <c r="AE382" s="259">
        <v>0</v>
      </c>
      <c r="AF382" s="259">
        <v>1</v>
      </c>
      <c r="AG382" s="259">
        <v>0</v>
      </c>
      <c r="AH382" s="259">
        <v>0</v>
      </c>
      <c r="AI382" s="259">
        <v>0</v>
      </c>
      <c r="AJ382" s="259">
        <v>0</v>
      </c>
      <c r="AK382" s="128"/>
      <c r="AL382" s="259">
        <v>463</v>
      </c>
      <c r="AM382" s="259">
        <v>35</v>
      </c>
      <c r="AN382" s="259">
        <v>308</v>
      </c>
      <c r="AO382" s="259">
        <v>10</v>
      </c>
    </row>
    <row r="383" spans="1:41">
      <c r="A383" s="131">
        <f t="shared" si="42"/>
        <v>464168107</v>
      </c>
      <c r="B383" s="132" t="str">
        <f t="shared" si="42"/>
        <v>MARBLEHEAD COMMUNITY</v>
      </c>
      <c r="C383" s="143">
        <f t="shared" si="47"/>
        <v>0</v>
      </c>
      <c r="D383" s="143">
        <f t="shared" si="47"/>
        <v>0</v>
      </c>
      <c r="E383" s="143">
        <f t="shared" si="47"/>
        <v>0</v>
      </c>
      <c r="F383" s="143">
        <f t="shared" si="47"/>
        <v>0</v>
      </c>
      <c r="G383" s="143">
        <f t="shared" si="47"/>
        <v>1</v>
      </c>
      <c r="H383" s="143">
        <f t="shared" si="47"/>
        <v>0</v>
      </c>
      <c r="I383" s="143">
        <f t="shared" si="43"/>
        <v>3.7499999999999999E-2</v>
      </c>
      <c r="J383" s="143"/>
      <c r="K383" s="143">
        <f t="shared" si="48"/>
        <v>0</v>
      </c>
      <c r="L383" s="143">
        <f t="shared" si="48"/>
        <v>0</v>
      </c>
      <c r="M383" s="143">
        <f t="shared" si="48"/>
        <v>0</v>
      </c>
      <c r="N383" s="143">
        <f t="shared" si="48"/>
        <v>0</v>
      </c>
      <c r="O383" s="143">
        <f t="shared" si="48"/>
        <v>0</v>
      </c>
      <c r="P383" s="143">
        <f t="shared" si="44"/>
        <v>0</v>
      </c>
      <c r="Q383" s="143">
        <f t="shared" si="45"/>
        <v>1</v>
      </c>
      <c r="R383" s="143">
        <f t="shared" si="46"/>
        <v>1</v>
      </c>
      <c r="S383" s="146"/>
      <c r="T383" s="259">
        <v>464168107</v>
      </c>
      <c r="U383" s="129" t="s">
        <v>699</v>
      </c>
      <c r="V383" s="259">
        <v>0</v>
      </c>
      <c r="W383" s="259">
        <v>0</v>
      </c>
      <c r="X383" s="259">
        <v>0</v>
      </c>
      <c r="Y383" s="259">
        <v>0</v>
      </c>
      <c r="Z383" s="259">
        <v>1</v>
      </c>
      <c r="AA383" s="259">
        <v>0</v>
      </c>
      <c r="AB383" s="259">
        <v>0</v>
      </c>
      <c r="AC383" s="259">
        <v>0</v>
      </c>
      <c r="AD383" s="259">
        <v>0</v>
      </c>
      <c r="AE383" s="259">
        <v>0</v>
      </c>
      <c r="AF383" s="259">
        <v>0</v>
      </c>
      <c r="AG383" s="259">
        <v>0</v>
      </c>
      <c r="AH383" s="259">
        <v>0</v>
      </c>
      <c r="AI383" s="259">
        <v>0</v>
      </c>
      <c r="AJ383" s="259">
        <v>0</v>
      </c>
      <c r="AK383" s="128"/>
      <c r="AL383" s="259">
        <v>464</v>
      </c>
      <c r="AM383" s="259">
        <v>168</v>
      </c>
      <c r="AN383" s="259">
        <v>107</v>
      </c>
      <c r="AO383" s="259">
        <v>1</v>
      </c>
    </row>
    <row r="384" spans="1:41">
      <c r="A384" s="131">
        <f t="shared" si="42"/>
        <v>464168163</v>
      </c>
      <c r="B384" s="132" t="str">
        <f t="shared" si="42"/>
        <v>MARBLEHEAD COMMUNITY</v>
      </c>
      <c r="C384" s="143">
        <f t="shared" si="47"/>
        <v>0</v>
      </c>
      <c r="D384" s="143">
        <f t="shared" si="47"/>
        <v>0</v>
      </c>
      <c r="E384" s="143">
        <f t="shared" si="47"/>
        <v>0</v>
      </c>
      <c r="F384" s="143">
        <f t="shared" si="47"/>
        <v>4</v>
      </c>
      <c r="G384" s="143">
        <f t="shared" si="47"/>
        <v>6</v>
      </c>
      <c r="H384" s="143">
        <f t="shared" si="47"/>
        <v>0</v>
      </c>
      <c r="I384" s="143">
        <f t="shared" si="43"/>
        <v>0.375</v>
      </c>
      <c r="J384" s="143"/>
      <c r="K384" s="143">
        <f t="shared" si="48"/>
        <v>0</v>
      </c>
      <c r="L384" s="143">
        <f t="shared" si="48"/>
        <v>0</v>
      </c>
      <c r="M384" s="143">
        <f t="shared" si="48"/>
        <v>0</v>
      </c>
      <c r="N384" s="143">
        <f t="shared" si="48"/>
        <v>0</v>
      </c>
      <c r="O384" s="143">
        <f t="shared" si="48"/>
        <v>1</v>
      </c>
      <c r="P384" s="143">
        <f t="shared" si="44"/>
        <v>0</v>
      </c>
      <c r="Q384" s="143">
        <f t="shared" si="45"/>
        <v>2</v>
      </c>
      <c r="R384" s="143">
        <f t="shared" si="46"/>
        <v>10</v>
      </c>
      <c r="S384" s="146"/>
      <c r="T384" s="259">
        <v>464168163</v>
      </c>
      <c r="U384" s="129" t="s">
        <v>699</v>
      </c>
      <c r="V384" s="259">
        <v>0</v>
      </c>
      <c r="W384" s="259">
        <v>0</v>
      </c>
      <c r="X384" s="259">
        <v>0</v>
      </c>
      <c r="Y384" s="259">
        <v>4</v>
      </c>
      <c r="Z384" s="259">
        <v>6</v>
      </c>
      <c r="AA384" s="259">
        <v>0</v>
      </c>
      <c r="AB384" s="259">
        <v>0</v>
      </c>
      <c r="AC384" s="259">
        <v>0</v>
      </c>
      <c r="AD384" s="259">
        <v>0</v>
      </c>
      <c r="AE384" s="259">
        <v>0</v>
      </c>
      <c r="AF384" s="259">
        <v>1</v>
      </c>
      <c r="AG384" s="259">
        <v>0</v>
      </c>
      <c r="AH384" s="259">
        <v>0</v>
      </c>
      <c r="AI384" s="259">
        <v>0</v>
      </c>
      <c r="AJ384" s="259">
        <v>0</v>
      </c>
      <c r="AK384" s="128"/>
      <c r="AL384" s="259">
        <v>464</v>
      </c>
      <c r="AM384" s="259">
        <v>168</v>
      </c>
      <c r="AN384" s="259">
        <v>163</v>
      </c>
      <c r="AO384" s="259">
        <v>2</v>
      </c>
    </row>
    <row r="385" spans="1:41">
      <c r="A385" s="131">
        <f t="shared" si="42"/>
        <v>464168168</v>
      </c>
      <c r="B385" s="132" t="str">
        <f t="shared" si="42"/>
        <v>MARBLEHEAD COMMUNITY</v>
      </c>
      <c r="C385" s="143">
        <f t="shared" si="47"/>
        <v>0</v>
      </c>
      <c r="D385" s="143">
        <f t="shared" si="47"/>
        <v>0</v>
      </c>
      <c r="E385" s="143">
        <f t="shared" si="47"/>
        <v>0</v>
      </c>
      <c r="F385" s="143">
        <f t="shared" si="47"/>
        <v>84</v>
      </c>
      <c r="G385" s="143">
        <f t="shared" si="47"/>
        <v>100</v>
      </c>
      <c r="H385" s="143">
        <f t="shared" si="47"/>
        <v>0</v>
      </c>
      <c r="I385" s="143">
        <f t="shared" si="43"/>
        <v>6.9375</v>
      </c>
      <c r="J385" s="143"/>
      <c r="K385" s="143">
        <f t="shared" si="48"/>
        <v>0</v>
      </c>
      <c r="L385" s="143">
        <f t="shared" si="48"/>
        <v>0</v>
      </c>
      <c r="M385" s="143">
        <f t="shared" si="48"/>
        <v>1</v>
      </c>
      <c r="N385" s="143">
        <f t="shared" si="48"/>
        <v>0</v>
      </c>
      <c r="O385" s="143">
        <f t="shared" si="48"/>
        <v>9</v>
      </c>
      <c r="P385" s="143">
        <f t="shared" si="44"/>
        <v>0</v>
      </c>
      <c r="Q385" s="143">
        <f t="shared" si="45"/>
        <v>1</v>
      </c>
      <c r="R385" s="143">
        <f t="shared" si="46"/>
        <v>185</v>
      </c>
      <c r="S385" s="146"/>
      <c r="T385" s="259">
        <v>464168168</v>
      </c>
      <c r="U385" s="129" t="s">
        <v>699</v>
      </c>
      <c r="V385" s="259">
        <v>0</v>
      </c>
      <c r="W385" s="259">
        <v>0</v>
      </c>
      <c r="X385" s="259">
        <v>0</v>
      </c>
      <c r="Y385" s="259">
        <v>84</v>
      </c>
      <c r="Z385" s="259">
        <v>100</v>
      </c>
      <c r="AA385" s="259">
        <v>0</v>
      </c>
      <c r="AB385" s="259">
        <v>0</v>
      </c>
      <c r="AC385" s="259">
        <v>0</v>
      </c>
      <c r="AD385" s="259">
        <v>1</v>
      </c>
      <c r="AE385" s="259">
        <v>0</v>
      </c>
      <c r="AF385" s="259">
        <v>9</v>
      </c>
      <c r="AG385" s="259">
        <v>0</v>
      </c>
      <c r="AH385" s="259">
        <v>0</v>
      </c>
      <c r="AI385" s="259">
        <v>0</v>
      </c>
      <c r="AJ385" s="259">
        <v>0</v>
      </c>
      <c r="AK385" s="128"/>
      <c r="AL385" s="259">
        <v>464</v>
      </c>
      <c r="AM385" s="259">
        <v>168</v>
      </c>
      <c r="AN385" s="259">
        <v>168</v>
      </c>
      <c r="AO385" s="259">
        <v>1</v>
      </c>
    </row>
    <row r="386" spans="1:41">
      <c r="A386" s="131">
        <f t="shared" si="42"/>
        <v>464168196</v>
      </c>
      <c r="B386" s="132" t="str">
        <f t="shared" si="42"/>
        <v>MARBLEHEAD COMMUNITY</v>
      </c>
      <c r="C386" s="143">
        <f t="shared" si="47"/>
        <v>0</v>
      </c>
      <c r="D386" s="143">
        <f t="shared" si="47"/>
        <v>0</v>
      </c>
      <c r="E386" s="143">
        <f t="shared" si="47"/>
        <v>0</v>
      </c>
      <c r="F386" s="143">
        <f t="shared" si="47"/>
        <v>2</v>
      </c>
      <c r="G386" s="143">
        <f t="shared" si="47"/>
        <v>3</v>
      </c>
      <c r="H386" s="143">
        <f t="shared" si="47"/>
        <v>0</v>
      </c>
      <c r="I386" s="143">
        <f t="shared" si="43"/>
        <v>0.1875</v>
      </c>
      <c r="J386" s="143"/>
      <c r="K386" s="143">
        <f t="shared" si="48"/>
        <v>0</v>
      </c>
      <c r="L386" s="143">
        <f t="shared" si="48"/>
        <v>0</v>
      </c>
      <c r="M386" s="143">
        <f t="shared" si="48"/>
        <v>0</v>
      </c>
      <c r="N386" s="143">
        <f t="shared" si="48"/>
        <v>0</v>
      </c>
      <c r="O386" s="143">
        <f t="shared" si="48"/>
        <v>0</v>
      </c>
      <c r="P386" s="143">
        <f t="shared" si="44"/>
        <v>0</v>
      </c>
      <c r="Q386" s="143">
        <f t="shared" si="45"/>
        <v>1</v>
      </c>
      <c r="R386" s="143">
        <f t="shared" si="46"/>
        <v>5</v>
      </c>
      <c r="S386" s="146"/>
      <c r="T386" s="259">
        <v>464168196</v>
      </c>
      <c r="U386" s="129" t="s">
        <v>699</v>
      </c>
      <c r="V386" s="259">
        <v>0</v>
      </c>
      <c r="W386" s="259">
        <v>0</v>
      </c>
      <c r="X386" s="259">
        <v>0</v>
      </c>
      <c r="Y386" s="259">
        <v>2</v>
      </c>
      <c r="Z386" s="259">
        <v>3</v>
      </c>
      <c r="AA386" s="259">
        <v>0</v>
      </c>
      <c r="AB386" s="259">
        <v>0</v>
      </c>
      <c r="AC386" s="259">
        <v>0</v>
      </c>
      <c r="AD386" s="259">
        <v>0</v>
      </c>
      <c r="AE386" s="259">
        <v>0</v>
      </c>
      <c r="AF386" s="259">
        <v>0</v>
      </c>
      <c r="AG386" s="259">
        <v>0</v>
      </c>
      <c r="AH386" s="259">
        <v>0</v>
      </c>
      <c r="AI386" s="259">
        <v>0</v>
      </c>
      <c r="AJ386" s="259">
        <v>0</v>
      </c>
      <c r="AK386" s="128"/>
      <c r="AL386" s="259">
        <v>464</v>
      </c>
      <c r="AM386" s="259">
        <v>168</v>
      </c>
      <c r="AN386" s="259">
        <v>196</v>
      </c>
      <c r="AO386" s="259">
        <v>1</v>
      </c>
    </row>
    <row r="387" spans="1:41">
      <c r="A387" s="131">
        <f t="shared" si="42"/>
        <v>464168229</v>
      </c>
      <c r="B387" s="132" t="str">
        <f t="shared" si="42"/>
        <v>MARBLEHEAD COMMUNITY</v>
      </c>
      <c r="C387" s="143">
        <f t="shared" si="47"/>
        <v>0</v>
      </c>
      <c r="D387" s="143">
        <f t="shared" si="47"/>
        <v>0</v>
      </c>
      <c r="E387" s="143">
        <f t="shared" si="47"/>
        <v>0</v>
      </c>
      <c r="F387" s="143">
        <f t="shared" si="47"/>
        <v>2</v>
      </c>
      <c r="G387" s="143">
        <f t="shared" si="47"/>
        <v>3</v>
      </c>
      <c r="H387" s="143">
        <f t="shared" si="47"/>
        <v>0</v>
      </c>
      <c r="I387" s="143">
        <f t="shared" si="43"/>
        <v>0.1875</v>
      </c>
      <c r="J387" s="143"/>
      <c r="K387" s="143">
        <f t="shared" si="48"/>
        <v>0</v>
      </c>
      <c r="L387" s="143">
        <f t="shared" si="48"/>
        <v>0</v>
      </c>
      <c r="M387" s="143">
        <f t="shared" si="48"/>
        <v>0</v>
      </c>
      <c r="N387" s="143">
        <f t="shared" si="48"/>
        <v>0</v>
      </c>
      <c r="O387" s="143">
        <f t="shared" si="48"/>
        <v>1</v>
      </c>
      <c r="P387" s="143">
        <f t="shared" si="44"/>
        <v>0</v>
      </c>
      <c r="Q387" s="143">
        <f t="shared" si="45"/>
        <v>5</v>
      </c>
      <c r="R387" s="143">
        <f t="shared" si="46"/>
        <v>5</v>
      </c>
      <c r="S387" s="146"/>
      <c r="T387" s="259">
        <v>464168229</v>
      </c>
      <c r="U387" s="129" t="s">
        <v>699</v>
      </c>
      <c r="V387" s="259">
        <v>0</v>
      </c>
      <c r="W387" s="259">
        <v>0</v>
      </c>
      <c r="X387" s="259">
        <v>0</v>
      </c>
      <c r="Y387" s="259">
        <v>2</v>
      </c>
      <c r="Z387" s="259">
        <v>3</v>
      </c>
      <c r="AA387" s="259">
        <v>0</v>
      </c>
      <c r="AB387" s="259">
        <v>0</v>
      </c>
      <c r="AC387" s="259">
        <v>0</v>
      </c>
      <c r="AD387" s="259">
        <v>0</v>
      </c>
      <c r="AE387" s="259">
        <v>0</v>
      </c>
      <c r="AF387" s="259">
        <v>1</v>
      </c>
      <c r="AG387" s="259">
        <v>0</v>
      </c>
      <c r="AH387" s="259">
        <v>0</v>
      </c>
      <c r="AI387" s="259">
        <v>0</v>
      </c>
      <c r="AJ387" s="259">
        <v>0</v>
      </c>
      <c r="AK387" s="128"/>
      <c r="AL387" s="259">
        <v>464</v>
      </c>
      <c r="AM387" s="259">
        <v>168</v>
      </c>
      <c r="AN387" s="259">
        <v>229</v>
      </c>
      <c r="AO387" s="259">
        <v>5</v>
      </c>
    </row>
    <row r="388" spans="1:41">
      <c r="A388" s="131">
        <f t="shared" si="42"/>
        <v>464168258</v>
      </c>
      <c r="B388" s="132" t="str">
        <f t="shared" si="42"/>
        <v>MARBLEHEAD COMMUNITY</v>
      </c>
      <c r="C388" s="143">
        <f t="shared" si="47"/>
        <v>0</v>
      </c>
      <c r="D388" s="143">
        <f t="shared" si="47"/>
        <v>0</v>
      </c>
      <c r="E388" s="143">
        <f t="shared" si="47"/>
        <v>0</v>
      </c>
      <c r="F388" s="143">
        <f t="shared" si="47"/>
        <v>2</v>
      </c>
      <c r="G388" s="143">
        <f t="shared" si="47"/>
        <v>3</v>
      </c>
      <c r="H388" s="143">
        <f t="shared" si="47"/>
        <v>0</v>
      </c>
      <c r="I388" s="143">
        <f t="shared" si="43"/>
        <v>0.22500000000000001</v>
      </c>
      <c r="J388" s="143"/>
      <c r="K388" s="143">
        <f t="shared" si="48"/>
        <v>0</v>
      </c>
      <c r="L388" s="143">
        <f t="shared" si="48"/>
        <v>0</v>
      </c>
      <c r="M388" s="143">
        <f t="shared" si="48"/>
        <v>1</v>
      </c>
      <c r="N388" s="143">
        <f t="shared" si="48"/>
        <v>0</v>
      </c>
      <c r="O388" s="143">
        <f t="shared" si="48"/>
        <v>1</v>
      </c>
      <c r="P388" s="143">
        <f t="shared" si="44"/>
        <v>0</v>
      </c>
      <c r="Q388" s="143">
        <f t="shared" si="45"/>
        <v>4</v>
      </c>
      <c r="R388" s="143">
        <f t="shared" si="46"/>
        <v>6</v>
      </c>
      <c r="S388" s="146"/>
      <c r="T388" s="259">
        <v>464168258</v>
      </c>
      <c r="U388" s="129" t="s">
        <v>699</v>
      </c>
      <c r="V388" s="259">
        <v>0</v>
      </c>
      <c r="W388" s="259">
        <v>0</v>
      </c>
      <c r="X388" s="259">
        <v>0</v>
      </c>
      <c r="Y388" s="259">
        <v>2</v>
      </c>
      <c r="Z388" s="259">
        <v>3</v>
      </c>
      <c r="AA388" s="259">
        <v>0</v>
      </c>
      <c r="AB388" s="259">
        <v>0</v>
      </c>
      <c r="AC388" s="259">
        <v>0</v>
      </c>
      <c r="AD388" s="259">
        <v>1</v>
      </c>
      <c r="AE388" s="259">
        <v>0</v>
      </c>
      <c r="AF388" s="259">
        <v>1</v>
      </c>
      <c r="AG388" s="259">
        <v>0</v>
      </c>
      <c r="AH388" s="259">
        <v>0</v>
      </c>
      <c r="AI388" s="259">
        <v>0</v>
      </c>
      <c r="AJ388" s="259">
        <v>0</v>
      </c>
      <c r="AK388" s="128"/>
      <c r="AL388" s="259">
        <v>464</v>
      </c>
      <c r="AM388" s="259">
        <v>168</v>
      </c>
      <c r="AN388" s="259">
        <v>258</v>
      </c>
      <c r="AO388" s="259">
        <v>4</v>
      </c>
    </row>
    <row r="389" spans="1:41">
      <c r="A389" s="131">
        <f t="shared" si="42"/>
        <v>464168262</v>
      </c>
      <c r="B389" s="132" t="str">
        <f t="shared" si="42"/>
        <v>MARBLEHEAD COMMUNITY</v>
      </c>
      <c r="C389" s="143">
        <f t="shared" si="47"/>
        <v>0</v>
      </c>
      <c r="D389" s="143">
        <f t="shared" si="47"/>
        <v>0</v>
      </c>
      <c r="E389" s="143">
        <f t="shared" si="47"/>
        <v>0</v>
      </c>
      <c r="F389" s="143">
        <f t="shared" ref="F389:H452" si="49">ROUND(Y389,0)</f>
        <v>1</v>
      </c>
      <c r="G389" s="143">
        <f t="shared" si="49"/>
        <v>0</v>
      </c>
      <c r="H389" s="143">
        <f t="shared" si="49"/>
        <v>0</v>
      </c>
      <c r="I389" s="143">
        <f t="shared" si="43"/>
        <v>3.7499999999999999E-2</v>
      </c>
      <c r="J389" s="143"/>
      <c r="K389" s="143">
        <f t="shared" si="48"/>
        <v>0</v>
      </c>
      <c r="L389" s="143">
        <f t="shared" si="48"/>
        <v>0</v>
      </c>
      <c r="M389" s="143">
        <f t="shared" si="48"/>
        <v>0</v>
      </c>
      <c r="N389" s="143">
        <f t="shared" si="48"/>
        <v>0</v>
      </c>
      <c r="O389" s="143">
        <f t="shared" si="48"/>
        <v>0</v>
      </c>
      <c r="P389" s="143">
        <f t="shared" si="44"/>
        <v>0</v>
      </c>
      <c r="Q389" s="143">
        <f t="shared" si="45"/>
        <v>1</v>
      </c>
      <c r="R389" s="143">
        <f t="shared" si="46"/>
        <v>1</v>
      </c>
      <c r="S389" s="146"/>
      <c r="T389" s="259">
        <v>464168262</v>
      </c>
      <c r="U389" s="129" t="s">
        <v>699</v>
      </c>
      <c r="V389" s="259">
        <v>0</v>
      </c>
      <c r="W389" s="259">
        <v>0</v>
      </c>
      <c r="X389" s="259">
        <v>0</v>
      </c>
      <c r="Y389" s="259">
        <v>1</v>
      </c>
      <c r="Z389" s="259">
        <v>0</v>
      </c>
      <c r="AA389" s="259">
        <v>0</v>
      </c>
      <c r="AB389" s="259">
        <v>0</v>
      </c>
      <c r="AC389" s="259">
        <v>0</v>
      </c>
      <c r="AD389" s="259">
        <v>0</v>
      </c>
      <c r="AE389" s="259">
        <v>0</v>
      </c>
      <c r="AF389" s="259">
        <v>0</v>
      </c>
      <c r="AG389" s="259">
        <v>0</v>
      </c>
      <c r="AH389" s="259">
        <v>0</v>
      </c>
      <c r="AI389" s="259">
        <v>0</v>
      </c>
      <c r="AJ389" s="259">
        <v>0</v>
      </c>
      <c r="AK389" s="128"/>
      <c r="AL389" s="259">
        <v>464</v>
      </c>
      <c r="AM389" s="259">
        <v>168</v>
      </c>
      <c r="AN389" s="259">
        <v>262</v>
      </c>
      <c r="AO389" s="259">
        <v>1</v>
      </c>
    </row>
    <row r="390" spans="1:41">
      <c r="A390" s="131">
        <f t="shared" si="42"/>
        <v>464168291</v>
      </c>
      <c r="B390" s="132" t="str">
        <f t="shared" si="42"/>
        <v>MARBLEHEAD COMMUNITY</v>
      </c>
      <c r="C390" s="143">
        <f t="shared" ref="C390:H453" si="50">ROUND(V390,0)</f>
        <v>0</v>
      </c>
      <c r="D390" s="143">
        <f t="shared" si="50"/>
        <v>0</v>
      </c>
      <c r="E390" s="143">
        <f t="shared" si="50"/>
        <v>0</v>
      </c>
      <c r="F390" s="143">
        <f t="shared" si="49"/>
        <v>3</v>
      </c>
      <c r="G390" s="143">
        <f t="shared" si="49"/>
        <v>15</v>
      </c>
      <c r="H390" s="143">
        <f t="shared" si="49"/>
        <v>0</v>
      </c>
      <c r="I390" s="143">
        <f t="shared" si="43"/>
        <v>0.67500000000000004</v>
      </c>
      <c r="J390" s="143"/>
      <c r="K390" s="143">
        <f t="shared" si="48"/>
        <v>0</v>
      </c>
      <c r="L390" s="143">
        <f t="shared" si="48"/>
        <v>0</v>
      </c>
      <c r="M390" s="143">
        <f t="shared" si="48"/>
        <v>0</v>
      </c>
      <c r="N390" s="143">
        <f t="shared" si="48"/>
        <v>0</v>
      </c>
      <c r="O390" s="143">
        <f t="shared" si="48"/>
        <v>2</v>
      </c>
      <c r="P390" s="143">
        <f t="shared" si="44"/>
        <v>0</v>
      </c>
      <c r="Q390" s="143">
        <f t="shared" si="45"/>
        <v>2</v>
      </c>
      <c r="R390" s="143">
        <f t="shared" si="46"/>
        <v>18</v>
      </c>
      <c r="S390" s="146"/>
      <c r="T390" s="259">
        <v>464168291</v>
      </c>
      <c r="U390" s="129" t="s">
        <v>699</v>
      </c>
      <c r="V390" s="259">
        <v>0</v>
      </c>
      <c r="W390" s="259">
        <v>0</v>
      </c>
      <c r="X390" s="259">
        <v>0</v>
      </c>
      <c r="Y390" s="259">
        <v>3</v>
      </c>
      <c r="Z390" s="259">
        <v>15</v>
      </c>
      <c r="AA390" s="259">
        <v>0</v>
      </c>
      <c r="AB390" s="259">
        <v>0</v>
      </c>
      <c r="AC390" s="259">
        <v>0</v>
      </c>
      <c r="AD390" s="259">
        <v>0</v>
      </c>
      <c r="AE390" s="259">
        <v>0</v>
      </c>
      <c r="AF390" s="259">
        <v>2</v>
      </c>
      <c r="AG390" s="259">
        <v>0</v>
      </c>
      <c r="AH390" s="259">
        <v>0</v>
      </c>
      <c r="AI390" s="259">
        <v>0</v>
      </c>
      <c r="AJ390" s="259">
        <v>0</v>
      </c>
      <c r="AK390" s="128"/>
      <c r="AL390" s="259">
        <v>464</v>
      </c>
      <c r="AM390" s="259">
        <v>168</v>
      </c>
      <c r="AN390" s="259">
        <v>291</v>
      </c>
      <c r="AO390" s="259">
        <v>2</v>
      </c>
    </row>
    <row r="391" spans="1:41">
      <c r="A391" s="131">
        <f t="shared" si="42"/>
        <v>466700096</v>
      </c>
      <c r="B391" s="132" t="str">
        <f t="shared" si="42"/>
        <v>MARTHA'S VINEYARD</v>
      </c>
      <c r="C391" s="143">
        <f t="shared" si="50"/>
        <v>0</v>
      </c>
      <c r="D391" s="143">
        <f t="shared" si="50"/>
        <v>0</v>
      </c>
      <c r="E391" s="143">
        <f t="shared" si="50"/>
        <v>0</v>
      </c>
      <c r="F391" s="143">
        <f t="shared" si="49"/>
        <v>0</v>
      </c>
      <c r="G391" s="143">
        <f t="shared" si="49"/>
        <v>0</v>
      </c>
      <c r="H391" s="143">
        <f t="shared" si="49"/>
        <v>3</v>
      </c>
      <c r="I391" s="143">
        <f t="shared" si="43"/>
        <v>0.1125</v>
      </c>
      <c r="J391" s="143"/>
      <c r="K391" s="143">
        <f t="shared" si="48"/>
        <v>0</v>
      </c>
      <c r="L391" s="143">
        <f t="shared" si="48"/>
        <v>0</v>
      </c>
      <c r="M391" s="143">
        <f t="shared" si="48"/>
        <v>0</v>
      </c>
      <c r="N391" s="143">
        <f t="shared" si="48"/>
        <v>0</v>
      </c>
      <c r="O391" s="143">
        <f t="shared" si="48"/>
        <v>0</v>
      </c>
      <c r="P391" s="143">
        <f t="shared" si="44"/>
        <v>0</v>
      </c>
      <c r="Q391" s="143">
        <f t="shared" si="45"/>
        <v>1</v>
      </c>
      <c r="R391" s="143">
        <f t="shared" si="46"/>
        <v>3</v>
      </c>
      <c r="S391" s="146"/>
      <c r="T391" s="259">
        <v>466700096</v>
      </c>
      <c r="U391" s="129" t="s">
        <v>700</v>
      </c>
      <c r="V391" s="259">
        <v>0</v>
      </c>
      <c r="W391" s="259">
        <v>0</v>
      </c>
      <c r="X391" s="259">
        <v>0</v>
      </c>
      <c r="Y391" s="259">
        <v>0</v>
      </c>
      <c r="Z391" s="259">
        <v>0</v>
      </c>
      <c r="AA391" s="259">
        <v>3</v>
      </c>
      <c r="AB391" s="259">
        <v>0</v>
      </c>
      <c r="AC391" s="259">
        <v>0</v>
      </c>
      <c r="AD391" s="259">
        <v>0</v>
      </c>
      <c r="AE391" s="259">
        <v>0</v>
      </c>
      <c r="AF391" s="259">
        <v>0</v>
      </c>
      <c r="AG391" s="259">
        <v>0</v>
      </c>
      <c r="AH391" s="259">
        <v>0</v>
      </c>
      <c r="AI391" s="259">
        <v>0</v>
      </c>
      <c r="AJ391" s="259">
        <v>0</v>
      </c>
      <c r="AK391" s="128"/>
      <c r="AL391" s="259">
        <v>466</v>
      </c>
      <c r="AM391" s="259">
        <v>700</v>
      </c>
      <c r="AN391" s="259">
        <v>96</v>
      </c>
      <c r="AO391" s="259">
        <v>1</v>
      </c>
    </row>
    <row r="392" spans="1:41">
      <c r="A392" s="131">
        <f t="shared" si="42"/>
        <v>466700700</v>
      </c>
      <c r="B392" s="132" t="str">
        <f t="shared" si="42"/>
        <v>MARTHA'S VINEYARD</v>
      </c>
      <c r="C392" s="143">
        <f t="shared" si="50"/>
        <v>0</v>
      </c>
      <c r="D392" s="143">
        <f t="shared" si="50"/>
        <v>0</v>
      </c>
      <c r="E392" s="143">
        <f t="shared" si="50"/>
        <v>0</v>
      </c>
      <c r="F392" s="143">
        <f t="shared" si="49"/>
        <v>0</v>
      </c>
      <c r="G392" s="143">
        <f t="shared" si="49"/>
        <v>0</v>
      </c>
      <c r="H392" s="143">
        <f t="shared" si="49"/>
        <v>40</v>
      </c>
      <c r="I392" s="143">
        <f t="shared" si="43"/>
        <v>1.6125</v>
      </c>
      <c r="J392" s="143"/>
      <c r="K392" s="143">
        <f t="shared" si="48"/>
        <v>0</v>
      </c>
      <c r="L392" s="143">
        <f t="shared" si="48"/>
        <v>0</v>
      </c>
      <c r="M392" s="143">
        <f t="shared" si="48"/>
        <v>3</v>
      </c>
      <c r="N392" s="143">
        <f t="shared" si="48"/>
        <v>0</v>
      </c>
      <c r="O392" s="143">
        <f t="shared" si="48"/>
        <v>0</v>
      </c>
      <c r="P392" s="143">
        <f t="shared" si="44"/>
        <v>14</v>
      </c>
      <c r="Q392" s="143">
        <f t="shared" si="45"/>
        <v>7</v>
      </c>
      <c r="R392" s="143">
        <f t="shared" si="46"/>
        <v>43</v>
      </c>
      <c r="S392" s="146"/>
      <c r="T392" s="259">
        <v>466700700</v>
      </c>
      <c r="U392" s="129" t="s">
        <v>700</v>
      </c>
      <c r="V392" s="259">
        <v>0</v>
      </c>
      <c r="W392" s="259">
        <v>0</v>
      </c>
      <c r="X392" s="259">
        <v>0</v>
      </c>
      <c r="Y392" s="259">
        <v>0</v>
      </c>
      <c r="Z392" s="259">
        <v>0</v>
      </c>
      <c r="AA392" s="259">
        <v>40</v>
      </c>
      <c r="AB392" s="259">
        <v>0</v>
      </c>
      <c r="AC392" s="259">
        <v>0</v>
      </c>
      <c r="AD392" s="259">
        <v>3</v>
      </c>
      <c r="AE392" s="259">
        <v>0</v>
      </c>
      <c r="AF392" s="259">
        <v>0</v>
      </c>
      <c r="AG392" s="259">
        <v>0</v>
      </c>
      <c r="AH392" s="259">
        <v>0</v>
      </c>
      <c r="AI392" s="259">
        <v>0</v>
      </c>
      <c r="AJ392" s="259">
        <v>14</v>
      </c>
      <c r="AK392" s="128"/>
      <c r="AL392" s="259">
        <v>466</v>
      </c>
      <c r="AM392" s="259">
        <v>700</v>
      </c>
      <c r="AN392" s="259">
        <v>700</v>
      </c>
      <c r="AO392" s="259">
        <v>7</v>
      </c>
    </row>
    <row r="393" spans="1:41">
      <c r="A393" s="131">
        <f t="shared" si="42"/>
        <v>466774089</v>
      </c>
      <c r="B393" s="132" t="str">
        <f t="shared" si="42"/>
        <v>MARTHA'S VINEYARD</v>
      </c>
      <c r="C393" s="143">
        <f t="shared" si="50"/>
        <v>0</v>
      </c>
      <c r="D393" s="143">
        <f t="shared" si="50"/>
        <v>0</v>
      </c>
      <c r="E393" s="143">
        <f t="shared" si="50"/>
        <v>4</v>
      </c>
      <c r="F393" s="143">
        <f t="shared" si="49"/>
        <v>22</v>
      </c>
      <c r="G393" s="143">
        <f t="shared" si="49"/>
        <v>10</v>
      </c>
      <c r="H393" s="143">
        <f t="shared" si="49"/>
        <v>0</v>
      </c>
      <c r="I393" s="143">
        <f t="shared" si="43"/>
        <v>1.425</v>
      </c>
      <c r="J393" s="143"/>
      <c r="K393" s="143">
        <f t="shared" si="48"/>
        <v>0</v>
      </c>
      <c r="L393" s="143">
        <f t="shared" si="48"/>
        <v>0</v>
      </c>
      <c r="M393" s="143">
        <f t="shared" si="48"/>
        <v>2</v>
      </c>
      <c r="N393" s="143">
        <f t="shared" si="48"/>
        <v>0</v>
      </c>
      <c r="O393" s="143">
        <f t="shared" si="48"/>
        <v>10</v>
      </c>
      <c r="P393" s="143">
        <f t="shared" si="44"/>
        <v>1</v>
      </c>
      <c r="Q393" s="143">
        <f t="shared" si="45"/>
        <v>7</v>
      </c>
      <c r="R393" s="143">
        <f t="shared" si="46"/>
        <v>38</v>
      </c>
      <c r="S393" s="146"/>
      <c r="T393" s="259">
        <v>466774089</v>
      </c>
      <c r="U393" s="129" t="s">
        <v>700</v>
      </c>
      <c r="V393" s="259">
        <v>0</v>
      </c>
      <c r="W393" s="259">
        <v>0</v>
      </c>
      <c r="X393" s="259">
        <v>4</v>
      </c>
      <c r="Y393" s="259">
        <v>22</v>
      </c>
      <c r="Z393" s="259">
        <v>10</v>
      </c>
      <c r="AA393" s="259">
        <v>0</v>
      </c>
      <c r="AB393" s="259">
        <v>0</v>
      </c>
      <c r="AC393" s="259">
        <v>0</v>
      </c>
      <c r="AD393" s="259">
        <v>2</v>
      </c>
      <c r="AE393" s="259">
        <v>0</v>
      </c>
      <c r="AF393" s="259">
        <v>10</v>
      </c>
      <c r="AG393" s="259">
        <v>0</v>
      </c>
      <c r="AH393" s="259">
        <v>0</v>
      </c>
      <c r="AI393" s="259">
        <v>1</v>
      </c>
      <c r="AJ393" s="259">
        <v>0</v>
      </c>
      <c r="AK393" s="128"/>
      <c r="AL393" s="259">
        <v>466</v>
      </c>
      <c r="AM393" s="259">
        <v>774</v>
      </c>
      <c r="AN393" s="259">
        <v>89</v>
      </c>
      <c r="AO393" s="259">
        <v>7</v>
      </c>
    </row>
    <row r="394" spans="1:41">
      <c r="A394" s="131">
        <f t="shared" si="42"/>
        <v>466774096</v>
      </c>
      <c r="B394" s="132" t="str">
        <f t="shared" si="42"/>
        <v>MARTHA'S VINEYARD</v>
      </c>
      <c r="C394" s="143">
        <f t="shared" si="50"/>
        <v>0</v>
      </c>
      <c r="D394" s="143">
        <f t="shared" si="50"/>
        <v>0</v>
      </c>
      <c r="E394" s="143">
        <f t="shared" si="50"/>
        <v>0</v>
      </c>
      <c r="F394" s="143">
        <f t="shared" si="49"/>
        <v>0</v>
      </c>
      <c r="G394" s="143">
        <f t="shared" si="49"/>
        <v>2</v>
      </c>
      <c r="H394" s="143">
        <f t="shared" si="49"/>
        <v>0</v>
      </c>
      <c r="I394" s="143">
        <f t="shared" si="43"/>
        <v>7.4999999999999997E-2</v>
      </c>
      <c r="J394" s="143"/>
      <c r="K394" s="143">
        <f t="shared" si="48"/>
        <v>0</v>
      </c>
      <c r="L394" s="143">
        <f t="shared" si="48"/>
        <v>0</v>
      </c>
      <c r="M394" s="143">
        <f t="shared" si="48"/>
        <v>0</v>
      </c>
      <c r="N394" s="143">
        <f t="shared" si="48"/>
        <v>0</v>
      </c>
      <c r="O394" s="143">
        <f t="shared" si="48"/>
        <v>0</v>
      </c>
      <c r="P394" s="143">
        <f t="shared" si="44"/>
        <v>0</v>
      </c>
      <c r="Q394" s="143">
        <f t="shared" si="45"/>
        <v>1</v>
      </c>
      <c r="R394" s="143">
        <f t="shared" si="46"/>
        <v>2</v>
      </c>
      <c r="S394" s="146"/>
      <c r="T394" s="259">
        <v>466774096</v>
      </c>
      <c r="U394" s="129" t="s">
        <v>700</v>
      </c>
      <c r="V394" s="259">
        <v>0</v>
      </c>
      <c r="W394" s="259">
        <v>0</v>
      </c>
      <c r="X394" s="259">
        <v>0</v>
      </c>
      <c r="Y394" s="259">
        <v>0</v>
      </c>
      <c r="Z394" s="259">
        <v>2</v>
      </c>
      <c r="AA394" s="259">
        <v>0</v>
      </c>
      <c r="AB394" s="259">
        <v>0</v>
      </c>
      <c r="AC394" s="259">
        <v>0</v>
      </c>
      <c r="AD394" s="259">
        <v>0</v>
      </c>
      <c r="AE394" s="259">
        <v>0</v>
      </c>
      <c r="AF394" s="259">
        <v>0</v>
      </c>
      <c r="AG394" s="259">
        <v>0</v>
      </c>
      <c r="AH394" s="259">
        <v>0</v>
      </c>
      <c r="AI394" s="259">
        <v>0</v>
      </c>
      <c r="AJ394" s="259">
        <v>0</v>
      </c>
      <c r="AK394" s="128"/>
      <c r="AL394" s="259">
        <v>466</v>
      </c>
      <c r="AM394" s="259">
        <v>774</v>
      </c>
      <c r="AN394" s="259">
        <v>96</v>
      </c>
      <c r="AO394" s="259">
        <v>1</v>
      </c>
    </row>
    <row r="395" spans="1:41">
      <c r="A395" s="131">
        <f t="shared" ref="A395:B458" si="51">T395</f>
        <v>466774221</v>
      </c>
      <c r="B395" s="132" t="str">
        <f t="shared" si="51"/>
        <v>MARTHA'S VINEYARD</v>
      </c>
      <c r="C395" s="143">
        <f t="shared" si="50"/>
        <v>0</v>
      </c>
      <c r="D395" s="143">
        <f t="shared" si="50"/>
        <v>0</v>
      </c>
      <c r="E395" s="143">
        <f t="shared" si="50"/>
        <v>1</v>
      </c>
      <c r="F395" s="143">
        <f t="shared" si="49"/>
        <v>11</v>
      </c>
      <c r="G395" s="143">
        <f t="shared" si="49"/>
        <v>10</v>
      </c>
      <c r="H395" s="143">
        <f t="shared" si="49"/>
        <v>0</v>
      </c>
      <c r="I395" s="143">
        <f t="shared" ref="I395:I458" si="52">ROUND(0.0375*(SUM(E395:H395)+ROUND(D395*0.5,4)+ROUND(L395*0.5,4)+M395),4)+ROUND((0.0475)*N395,4)</f>
        <v>0.86250000000000004</v>
      </c>
      <c r="J395" s="143"/>
      <c r="K395" s="143">
        <f t="shared" si="48"/>
        <v>0</v>
      </c>
      <c r="L395" s="143">
        <f t="shared" si="48"/>
        <v>0</v>
      </c>
      <c r="M395" s="143">
        <f t="shared" si="48"/>
        <v>1</v>
      </c>
      <c r="N395" s="143">
        <f t="shared" si="48"/>
        <v>0</v>
      </c>
      <c r="O395" s="143">
        <f t="shared" si="48"/>
        <v>5</v>
      </c>
      <c r="P395" s="143">
        <f t="shared" ref="P395:P458" si="53">ROUND((AG395+AH395)/2,0)+ROUND(AI395+AJ395,0)</f>
        <v>1</v>
      </c>
      <c r="Q395" s="143">
        <f t="shared" ref="Q395:Q458" si="54">AO395</f>
        <v>6</v>
      </c>
      <c r="R395" s="143">
        <f t="shared" ref="R395:R458" si="55">SUM(E395:H395)+M395+N395+ROUND(C395*0.5,0)+ROUND(D395*0.5,0)+ROUND(K395*0.5,0)+ROUND(L395*0.5,0)</f>
        <v>23</v>
      </c>
      <c r="S395" s="146"/>
      <c r="T395" s="259">
        <v>466774221</v>
      </c>
      <c r="U395" s="129" t="s">
        <v>700</v>
      </c>
      <c r="V395" s="259">
        <v>0</v>
      </c>
      <c r="W395" s="259">
        <v>0</v>
      </c>
      <c r="X395" s="259">
        <v>1</v>
      </c>
      <c r="Y395" s="259">
        <v>11</v>
      </c>
      <c r="Z395" s="259">
        <v>10</v>
      </c>
      <c r="AA395" s="259">
        <v>0</v>
      </c>
      <c r="AB395" s="259">
        <v>0</v>
      </c>
      <c r="AC395" s="259">
        <v>0</v>
      </c>
      <c r="AD395" s="259">
        <v>1</v>
      </c>
      <c r="AE395" s="259">
        <v>0</v>
      </c>
      <c r="AF395" s="259">
        <v>5</v>
      </c>
      <c r="AG395" s="259">
        <v>0</v>
      </c>
      <c r="AH395" s="259">
        <v>0</v>
      </c>
      <c r="AI395" s="259">
        <v>1</v>
      </c>
      <c r="AJ395" s="259">
        <v>0</v>
      </c>
      <c r="AK395" s="128"/>
      <c r="AL395" s="259">
        <v>466</v>
      </c>
      <c r="AM395" s="259">
        <v>774</v>
      </c>
      <c r="AN395" s="259">
        <v>221</v>
      </c>
      <c r="AO395" s="259">
        <v>6</v>
      </c>
    </row>
    <row r="396" spans="1:41">
      <c r="A396" s="131">
        <f t="shared" si="51"/>
        <v>466774296</v>
      </c>
      <c r="B396" s="132" t="str">
        <f t="shared" si="51"/>
        <v>MARTHA'S VINEYARD</v>
      </c>
      <c r="C396" s="143">
        <f t="shared" si="50"/>
        <v>0</v>
      </c>
      <c r="D396" s="143">
        <f t="shared" si="50"/>
        <v>0</v>
      </c>
      <c r="E396" s="143">
        <f t="shared" si="50"/>
        <v>1</v>
      </c>
      <c r="F396" s="143">
        <f t="shared" si="49"/>
        <v>16</v>
      </c>
      <c r="G396" s="143">
        <f t="shared" si="49"/>
        <v>5</v>
      </c>
      <c r="H396" s="143">
        <f t="shared" si="49"/>
        <v>0</v>
      </c>
      <c r="I396" s="143">
        <f t="shared" si="52"/>
        <v>0.9</v>
      </c>
      <c r="J396" s="143"/>
      <c r="K396" s="143">
        <f t="shared" si="48"/>
        <v>0</v>
      </c>
      <c r="L396" s="143">
        <f t="shared" si="48"/>
        <v>0</v>
      </c>
      <c r="M396" s="143">
        <f t="shared" si="48"/>
        <v>2</v>
      </c>
      <c r="N396" s="143">
        <f t="shared" si="48"/>
        <v>0</v>
      </c>
      <c r="O396" s="143">
        <f t="shared" si="48"/>
        <v>10</v>
      </c>
      <c r="P396" s="143">
        <f t="shared" si="53"/>
        <v>0</v>
      </c>
      <c r="Q396" s="143">
        <f t="shared" si="54"/>
        <v>9</v>
      </c>
      <c r="R396" s="143">
        <f t="shared" si="55"/>
        <v>24</v>
      </c>
      <c r="S396" s="146"/>
      <c r="T396" s="259">
        <v>466774296</v>
      </c>
      <c r="U396" s="129" t="s">
        <v>700</v>
      </c>
      <c r="V396" s="259">
        <v>0</v>
      </c>
      <c r="W396" s="259">
        <v>0</v>
      </c>
      <c r="X396" s="259">
        <v>1</v>
      </c>
      <c r="Y396" s="259">
        <v>16</v>
      </c>
      <c r="Z396" s="259">
        <v>5</v>
      </c>
      <c r="AA396" s="259">
        <v>0</v>
      </c>
      <c r="AB396" s="259">
        <v>0</v>
      </c>
      <c r="AC396" s="259">
        <v>0</v>
      </c>
      <c r="AD396" s="259">
        <v>2</v>
      </c>
      <c r="AE396" s="259">
        <v>0</v>
      </c>
      <c r="AF396" s="259">
        <v>10</v>
      </c>
      <c r="AG396" s="259">
        <v>0</v>
      </c>
      <c r="AH396" s="259">
        <v>0</v>
      </c>
      <c r="AI396" s="259">
        <v>0</v>
      </c>
      <c r="AJ396" s="259">
        <v>0</v>
      </c>
      <c r="AK396" s="128"/>
      <c r="AL396" s="259">
        <v>466</v>
      </c>
      <c r="AM396" s="259">
        <v>774</v>
      </c>
      <c r="AN396" s="259">
        <v>296</v>
      </c>
      <c r="AO396" s="259">
        <v>9</v>
      </c>
    </row>
    <row r="397" spans="1:41">
      <c r="A397" s="131">
        <f t="shared" si="51"/>
        <v>466774774</v>
      </c>
      <c r="B397" s="132" t="str">
        <f t="shared" si="51"/>
        <v>MARTHA'S VINEYARD</v>
      </c>
      <c r="C397" s="143">
        <f t="shared" si="50"/>
        <v>0</v>
      </c>
      <c r="D397" s="143">
        <f t="shared" si="50"/>
        <v>0</v>
      </c>
      <c r="E397" s="143">
        <f t="shared" si="50"/>
        <v>7</v>
      </c>
      <c r="F397" s="143">
        <f t="shared" si="49"/>
        <v>22</v>
      </c>
      <c r="G397" s="143">
        <f t="shared" si="49"/>
        <v>12</v>
      </c>
      <c r="H397" s="143">
        <f t="shared" si="49"/>
        <v>0</v>
      </c>
      <c r="I397" s="143">
        <f t="shared" si="52"/>
        <v>1.6875</v>
      </c>
      <c r="J397" s="143"/>
      <c r="K397" s="143">
        <f t="shared" si="48"/>
        <v>0</v>
      </c>
      <c r="L397" s="143">
        <f t="shared" si="48"/>
        <v>0</v>
      </c>
      <c r="M397" s="143">
        <f t="shared" si="48"/>
        <v>4</v>
      </c>
      <c r="N397" s="143">
        <f t="shared" si="48"/>
        <v>0</v>
      </c>
      <c r="O397" s="143">
        <f t="shared" si="48"/>
        <v>14</v>
      </c>
      <c r="P397" s="143">
        <f t="shared" si="53"/>
        <v>1</v>
      </c>
      <c r="Q397" s="143">
        <f t="shared" si="54"/>
        <v>8</v>
      </c>
      <c r="R397" s="143">
        <f t="shared" si="55"/>
        <v>45</v>
      </c>
      <c r="S397" s="146"/>
      <c r="T397" s="259">
        <v>466774774</v>
      </c>
      <c r="U397" s="129" t="s">
        <v>700</v>
      </c>
      <c r="V397" s="259">
        <v>0</v>
      </c>
      <c r="W397" s="259">
        <v>0</v>
      </c>
      <c r="X397" s="259">
        <v>7</v>
      </c>
      <c r="Y397" s="259">
        <v>22</v>
      </c>
      <c r="Z397" s="259">
        <v>12</v>
      </c>
      <c r="AA397" s="259">
        <v>0</v>
      </c>
      <c r="AB397" s="259">
        <v>0</v>
      </c>
      <c r="AC397" s="259">
        <v>0</v>
      </c>
      <c r="AD397" s="259">
        <v>4</v>
      </c>
      <c r="AE397" s="259">
        <v>0</v>
      </c>
      <c r="AF397" s="259">
        <v>14</v>
      </c>
      <c r="AG397" s="259">
        <v>0</v>
      </c>
      <c r="AH397" s="259">
        <v>0</v>
      </c>
      <c r="AI397" s="259">
        <v>1</v>
      </c>
      <c r="AJ397" s="259">
        <v>0</v>
      </c>
      <c r="AK397" s="128"/>
      <c r="AL397" s="259">
        <v>466</v>
      </c>
      <c r="AM397" s="259">
        <v>774</v>
      </c>
      <c r="AN397" s="259">
        <v>774</v>
      </c>
      <c r="AO397" s="259">
        <v>8</v>
      </c>
    </row>
    <row r="398" spans="1:41">
      <c r="A398" s="131">
        <f t="shared" si="51"/>
        <v>469035035</v>
      </c>
      <c r="B398" s="132" t="str">
        <f t="shared" si="51"/>
        <v>MATCH</v>
      </c>
      <c r="C398" s="143">
        <f t="shared" si="50"/>
        <v>20</v>
      </c>
      <c r="D398" s="143">
        <f t="shared" si="50"/>
        <v>0</v>
      </c>
      <c r="E398" s="143">
        <f t="shared" si="50"/>
        <v>18</v>
      </c>
      <c r="F398" s="143">
        <f t="shared" si="49"/>
        <v>132</v>
      </c>
      <c r="G398" s="143">
        <f t="shared" si="49"/>
        <v>226</v>
      </c>
      <c r="H398" s="143">
        <f t="shared" si="49"/>
        <v>287</v>
      </c>
      <c r="I398" s="143">
        <f t="shared" si="52"/>
        <v>35.8125</v>
      </c>
      <c r="J398" s="143"/>
      <c r="K398" s="143">
        <f t="shared" si="48"/>
        <v>47</v>
      </c>
      <c r="L398" s="143">
        <f t="shared" si="48"/>
        <v>0</v>
      </c>
      <c r="M398" s="143">
        <f t="shared" si="48"/>
        <v>292</v>
      </c>
      <c r="N398" s="143">
        <f t="shared" si="48"/>
        <v>0</v>
      </c>
      <c r="O398" s="143">
        <f t="shared" si="48"/>
        <v>388</v>
      </c>
      <c r="P398" s="143">
        <f t="shared" si="53"/>
        <v>204</v>
      </c>
      <c r="Q398" s="143">
        <f t="shared" si="54"/>
        <v>10</v>
      </c>
      <c r="R398" s="143">
        <f t="shared" si="55"/>
        <v>989</v>
      </c>
      <c r="S398" s="146"/>
      <c r="T398" s="259">
        <v>469035035</v>
      </c>
      <c r="U398" s="129" t="s">
        <v>701</v>
      </c>
      <c r="V398" s="259">
        <v>20</v>
      </c>
      <c r="W398" s="259">
        <v>0</v>
      </c>
      <c r="X398" s="259">
        <v>18</v>
      </c>
      <c r="Y398" s="259">
        <v>132</v>
      </c>
      <c r="Z398" s="259">
        <v>226</v>
      </c>
      <c r="AA398" s="259">
        <v>287</v>
      </c>
      <c r="AB398" s="259">
        <v>47</v>
      </c>
      <c r="AC398" s="259">
        <v>0</v>
      </c>
      <c r="AD398" s="259">
        <v>292</v>
      </c>
      <c r="AE398" s="259">
        <v>0</v>
      </c>
      <c r="AF398" s="259">
        <v>388</v>
      </c>
      <c r="AG398" s="259">
        <v>30</v>
      </c>
      <c r="AH398" s="259">
        <v>0</v>
      </c>
      <c r="AI398" s="259">
        <v>47</v>
      </c>
      <c r="AJ398" s="259">
        <v>142</v>
      </c>
      <c r="AK398" s="128"/>
      <c r="AL398" s="259">
        <v>469</v>
      </c>
      <c r="AM398" s="259">
        <v>35</v>
      </c>
      <c r="AN398" s="259">
        <v>35</v>
      </c>
      <c r="AO398" s="259">
        <v>10</v>
      </c>
    </row>
    <row r="399" spans="1:41">
      <c r="A399" s="131">
        <f t="shared" si="51"/>
        <v>469035044</v>
      </c>
      <c r="B399" s="132" t="str">
        <f t="shared" si="51"/>
        <v>MATCH</v>
      </c>
      <c r="C399" s="143">
        <f t="shared" si="50"/>
        <v>0</v>
      </c>
      <c r="D399" s="143">
        <f t="shared" si="50"/>
        <v>0</v>
      </c>
      <c r="E399" s="143">
        <f t="shared" si="50"/>
        <v>0</v>
      </c>
      <c r="F399" s="143">
        <f t="shared" si="49"/>
        <v>0</v>
      </c>
      <c r="G399" s="143">
        <f t="shared" si="49"/>
        <v>0</v>
      </c>
      <c r="H399" s="143">
        <f t="shared" si="49"/>
        <v>1</v>
      </c>
      <c r="I399" s="143">
        <f t="shared" si="52"/>
        <v>3.7499999999999999E-2</v>
      </c>
      <c r="J399" s="143"/>
      <c r="K399" s="143">
        <f t="shared" si="48"/>
        <v>0</v>
      </c>
      <c r="L399" s="143">
        <f t="shared" si="48"/>
        <v>0</v>
      </c>
      <c r="M399" s="143">
        <f t="shared" si="48"/>
        <v>0</v>
      </c>
      <c r="N399" s="143">
        <f t="shared" si="48"/>
        <v>0</v>
      </c>
      <c r="O399" s="143">
        <f t="shared" si="48"/>
        <v>0</v>
      </c>
      <c r="P399" s="143">
        <f t="shared" si="53"/>
        <v>0</v>
      </c>
      <c r="Q399" s="143">
        <f t="shared" si="54"/>
        <v>1</v>
      </c>
      <c r="R399" s="143">
        <f t="shared" si="55"/>
        <v>1</v>
      </c>
      <c r="S399" s="146"/>
      <c r="T399" s="259">
        <v>469035044</v>
      </c>
      <c r="U399" s="129" t="s">
        <v>701</v>
      </c>
      <c r="V399" s="259">
        <v>0</v>
      </c>
      <c r="W399" s="259">
        <v>0</v>
      </c>
      <c r="X399" s="259">
        <v>0</v>
      </c>
      <c r="Y399" s="259">
        <v>0</v>
      </c>
      <c r="Z399" s="259">
        <v>0</v>
      </c>
      <c r="AA399" s="259">
        <v>1</v>
      </c>
      <c r="AB399" s="259">
        <v>0</v>
      </c>
      <c r="AC399" s="259">
        <v>0</v>
      </c>
      <c r="AD399" s="259">
        <v>0</v>
      </c>
      <c r="AE399" s="259">
        <v>0</v>
      </c>
      <c r="AF399" s="259">
        <v>0</v>
      </c>
      <c r="AG399" s="259">
        <v>0</v>
      </c>
      <c r="AH399" s="259">
        <v>0</v>
      </c>
      <c r="AI399" s="259">
        <v>0</v>
      </c>
      <c r="AJ399" s="259">
        <v>0</v>
      </c>
      <c r="AK399" s="128"/>
      <c r="AL399" s="259">
        <v>469</v>
      </c>
      <c r="AM399" s="259">
        <v>35</v>
      </c>
      <c r="AN399" s="259">
        <v>44</v>
      </c>
      <c r="AO399" s="259">
        <v>1</v>
      </c>
    </row>
    <row r="400" spans="1:41">
      <c r="A400" s="131">
        <f t="shared" si="51"/>
        <v>469035057</v>
      </c>
      <c r="B400" s="132" t="str">
        <f t="shared" si="51"/>
        <v>MATCH</v>
      </c>
      <c r="C400" s="143">
        <f t="shared" si="50"/>
        <v>0</v>
      </c>
      <c r="D400" s="143">
        <f t="shared" si="50"/>
        <v>0</v>
      </c>
      <c r="E400" s="143">
        <f t="shared" si="50"/>
        <v>0</v>
      </c>
      <c r="F400" s="143">
        <f t="shared" si="49"/>
        <v>1</v>
      </c>
      <c r="G400" s="143">
        <f t="shared" si="49"/>
        <v>0</v>
      </c>
      <c r="H400" s="143">
        <f t="shared" si="49"/>
        <v>0</v>
      </c>
      <c r="I400" s="143">
        <f t="shared" si="52"/>
        <v>3.7499999999999999E-2</v>
      </c>
      <c r="J400" s="143"/>
      <c r="K400" s="143">
        <f t="shared" si="48"/>
        <v>0</v>
      </c>
      <c r="L400" s="143">
        <f t="shared" si="48"/>
        <v>0</v>
      </c>
      <c r="M400" s="143">
        <f t="shared" si="48"/>
        <v>0</v>
      </c>
      <c r="N400" s="143">
        <f t="shared" si="48"/>
        <v>0</v>
      </c>
      <c r="O400" s="143">
        <f t="shared" si="48"/>
        <v>1</v>
      </c>
      <c r="P400" s="143">
        <f t="shared" si="53"/>
        <v>0</v>
      </c>
      <c r="Q400" s="143">
        <f t="shared" si="54"/>
        <v>10</v>
      </c>
      <c r="R400" s="143">
        <f t="shared" si="55"/>
        <v>1</v>
      </c>
      <c r="S400" s="146"/>
      <c r="T400" s="259">
        <v>469035057</v>
      </c>
      <c r="U400" s="129" t="s">
        <v>701</v>
      </c>
      <c r="V400" s="259">
        <v>0</v>
      </c>
      <c r="W400" s="259">
        <v>0</v>
      </c>
      <c r="X400" s="259">
        <v>0</v>
      </c>
      <c r="Y400" s="259">
        <v>1</v>
      </c>
      <c r="Z400" s="259">
        <v>0</v>
      </c>
      <c r="AA400" s="259">
        <v>0</v>
      </c>
      <c r="AB400" s="259">
        <v>0</v>
      </c>
      <c r="AC400" s="259">
        <v>0</v>
      </c>
      <c r="AD400" s="259">
        <v>0</v>
      </c>
      <c r="AE400" s="259">
        <v>0</v>
      </c>
      <c r="AF400" s="259">
        <v>1</v>
      </c>
      <c r="AG400" s="259">
        <v>0</v>
      </c>
      <c r="AH400" s="259">
        <v>0</v>
      </c>
      <c r="AI400" s="259">
        <v>0</v>
      </c>
      <c r="AJ400" s="259">
        <v>0</v>
      </c>
      <c r="AK400" s="128"/>
      <c r="AL400" s="259">
        <v>469</v>
      </c>
      <c r="AM400" s="259">
        <v>35</v>
      </c>
      <c r="AN400" s="259">
        <v>57</v>
      </c>
      <c r="AO400" s="259">
        <v>10</v>
      </c>
    </row>
    <row r="401" spans="1:41">
      <c r="A401" s="131">
        <f t="shared" si="51"/>
        <v>469035243</v>
      </c>
      <c r="B401" s="132" t="str">
        <f t="shared" si="51"/>
        <v>MATCH</v>
      </c>
      <c r="C401" s="143">
        <f t="shared" si="50"/>
        <v>0</v>
      </c>
      <c r="D401" s="143">
        <f t="shared" si="50"/>
        <v>0</v>
      </c>
      <c r="E401" s="143">
        <f t="shared" si="50"/>
        <v>0</v>
      </c>
      <c r="F401" s="143">
        <f t="shared" si="49"/>
        <v>0</v>
      </c>
      <c r="G401" s="143">
        <f t="shared" si="49"/>
        <v>0</v>
      </c>
      <c r="H401" s="143">
        <f t="shared" si="49"/>
        <v>1</v>
      </c>
      <c r="I401" s="143">
        <f t="shared" si="52"/>
        <v>3.7499999999999999E-2</v>
      </c>
      <c r="J401" s="143"/>
      <c r="K401" s="143">
        <f t="shared" si="48"/>
        <v>0</v>
      </c>
      <c r="L401" s="143">
        <f t="shared" si="48"/>
        <v>0</v>
      </c>
      <c r="M401" s="143">
        <f t="shared" si="48"/>
        <v>0</v>
      </c>
      <c r="N401" s="143">
        <f t="shared" si="48"/>
        <v>0</v>
      </c>
      <c r="O401" s="143">
        <f t="shared" si="48"/>
        <v>0</v>
      </c>
      <c r="P401" s="143">
        <f t="shared" si="53"/>
        <v>0</v>
      </c>
      <c r="Q401" s="143">
        <f t="shared" si="54"/>
        <v>1</v>
      </c>
      <c r="R401" s="143">
        <f t="shared" si="55"/>
        <v>1</v>
      </c>
      <c r="S401" s="146"/>
      <c r="T401" s="259">
        <v>469035243</v>
      </c>
      <c r="U401" s="129" t="s">
        <v>701</v>
      </c>
      <c r="V401" s="259">
        <v>0</v>
      </c>
      <c r="W401" s="259">
        <v>0</v>
      </c>
      <c r="X401" s="259">
        <v>0</v>
      </c>
      <c r="Y401" s="259">
        <v>0</v>
      </c>
      <c r="Z401" s="259">
        <v>0</v>
      </c>
      <c r="AA401" s="259">
        <v>1</v>
      </c>
      <c r="AB401" s="259">
        <v>0</v>
      </c>
      <c r="AC401" s="259">
        <v>0</v>
      </c>
      <c r="AD401" s="259">
        <v>0</v>
      </c>
      <c r="AE401" s="259">
        <v>0</v>
      </c>
      <c r="AF401" s="259">
        <v>0</v>
      </c>
      <c r="AG401" s="259">
        <v>0</v>
      </c>
      <c r="AH401" s="259">
        <v>0</v>
      </c>
      <c r="AI401" s="259">
        <v>0</v>
      </c>
      <c r="AJ401" s="259">
        <v>0</v>
      </c>
      <c r="AK401" s="128"/>
      <c r="AL401" s="259">
        <v>469</v>
      </c>
      <c r="AM401" s="259">
        <v>35</v>
      </c>
      <c r="AN401" s="259">
        <v>243</v>
      </c>
      <c r="AO401" s="259">
        <v>1</v>
      </c>
    </row>
    <row r="402" spans="1:41">
      <c r="A402" s="131">
        <f t="shared" si="51"/>
        <v>469035244</v>
      </c>
      <c r="B402" s="132" t="str">
        <f t="shared" si="51"/>
        <v>MATCH</v>
      </c>
      <c r="C402" s="143">
        <f t="shared" si="50"/>
        <v>0</v>
      </c>
      <c r="D402" s="143">
        <f t="shared" si="50"/>
        <v>0</v>
      </c>
      <c r="E402" s="143">
        <f t="shared" si="50"/>
        <v>0</v>
      </c>
      <c r="F402" s="143">
        <f t="shared" si="49"/>
        <v>0</v>
      </c>
      <c r="G402" s="143">
        <f t="shared" si="49"/>
        <v>1</v>
      </c>
      <c r="H402" s="143">
        <f t="shared" si="49"/>
        <v>0</v>
      </c>
      <c r="I402" s="143">
        <f t="shared" si="52"/>
        <v>3.7499999999999999E-2</v>
      </c>
      <c r="J402" s="143"/>
      <c r="K402" s="143">
        <f t="shared" si="48"/>
        <v>0</v>
      </c>
      <c r="L402" s="143">
        <f t="shared" si="48"/>
        <v>0</v>
      </c>
      <c r="M402" s="143">
        <f t="shared" si="48"/>
        <v>0</v>
      </c>
      <c r="N402" s="143">
        <f t="shared" si="48"/>
        <v>0</v>
      </c>
      <c r="O402" s="143">
        <f t="shared" si="48"/>
        <v>0</v>
      </c>
      <c r="P402" s="143">
        <f t="shared" si="53"/>
        <v>0</v>
      </c>
      <c r="Q402" s="143">
        <f t="shared" si="54"/>
        <v>1</v>
      </c>
      <c r="R402" s="143">
        <f t="shared" si="55"/>
        <v>1</v>
      </c>
      <c r="S402" s="146"/>
      <c r="T402" s="259">
        <v>469035244</v>
      </c>
      <c r="U402" s="129" t="s">
        <v>701</v>
      </c>
      <c r="V402" s="259">
        <v>0</v>
      </c>
      <c r="W402" s="259">
        <v>0</v>
      </c>
      <c r="X402" s="259">
        <v>0</v>
      </c>
      <c r="Y402" s="259">
        <v>0</v>
      </c>
      <c r="Z402" s="259">
        <v>1</v>
      </c>
      <c r="AA402" s="259">
        <v>0</v>
      </c>
      <c r="AB402" s="259">
        <v>0</v>
      </c>
      <c r="AC402" s="259">
        <v>0</v>
      </c>
      <c r="AD402" s="259">
        <v>0</v>
      </c>
      <c r="AE402" s="259">
        <v>0</v>
      </c>
      <c r="AF402" s="259">
        <v>0</v>
      </c>
      <c r="AG402" s="259">
        <v>0</v>
      </c>
      <c r="AH402" s="259">
        <v>0</v>
      </c>
      <c r="AI402" s="259">
        <v>0</v>
      </c>
      <c r="AJ402" s="259">
        <v>0</v>
      </c>
      <c r="AK402" s="128"/>
      <c r="AL402" s="259">
        <v>469</v>
      </c>
      <c r="AM402" s="259">
        <v>35</v>
      </c>
      <c r="AN402" s="259">
        <v>244</v>
      </c>
      <c r="AO402" s="259">
        <v>1</v>
      </c>
    </row>
    <row r="403" spans="1:41">
      <c r="A403" s="131">
        <f t="shared" si="51"/>
        <v>469035285</v>
      </c>
      <c r="B403" s="132" t="str">
        <f t="shared" si="51"/>
        <v>MATCH</v>
      </c>
      <c r="C403" s="143">
        <f t="shared" si="50"/>
        <v>0</v>
      </c>
      <c r="D403" s="143">
        <f t="shared" si="50"/>
        <v>0</v>
      </c>
      <c r="E403" s="143">
        <f t="shared" si="50"/>
        <v>0</v>
      </c>
      <c r="F403" s="143">
        <f t="shared" si="49"/>
        <v>0</v>
      </c>
      <c r="G403" s="143">
        <f t="shared" si="49"/>
        <v>1</v>
      </c>
      <c r="H403" s="143">
        <f t="shared" si="49"/>
        <v>0</v>
      </c>
      <c r="I403" s="143">
        <f t="shared" si="52"/>
        <v>3.7499999999999999E-2</v>
      </c>
      <c r="J403" s="143"/>
      <c r="K403" s="143">
        <f t="shared" si="48"/>
        <v>0</v>
      </c>
      <c r="L403" s="143">
        <f t="shared" si="48"/>
        <v>0</v>
      </c>
      <c r="M403" s="143">
        <f t="shared" si="48"/>
        <v>0</v>
      </c>
      <c r="N403" s="143">
        <f t="shared" si="48"/>
        <v>0</v>
      </c>
      <c r="O403" s="143">
        <f t="shared" si="48"/>
        <v>1</v>
      </c>
      <c r="P403" s="143">
        <f t="shared" si="53"/>
        <v>0</v>
      </c>
      <c r="Q403" s="143">
        <f t="shared" si="54"/>
        <v>10</v>
      </c>
      <c r="R403" s="143">
        <f t="shared" si="55"/>
        <v>1</v>
      </c>
      <c r="S403" s="146"/>
      <c r="T403" s="259">
        <v>469035285</v>
      </c>
      <c r="U403" s="129" t="s">
        <v>701</v>
      </c>
      <c r="V403" s="259">
        <v>0</v>
      </c>
      <c r="W403" s="259">
        <v>0</v>
      </c>
      <c r="X403" s="259">
        <v>0</v>
      </c>
      <c r="Y403" s="259">
        <v>0</v>
      </c>
      <c r="Z403" s="259">
        <v>1</v>
      </c>
      <c r="AA403" s="259">
        <v>0</v>
      </c>
      <c r="AB403" s="259">
        <v>0</v>
      </c>
      <c r="AC403" s="259">
        <v>0</v>
      </c>
      <c r="AD403" s="259">
        <v>0</v>
      </c>
      <c r="AE403" s="259">
        <v>0</v>
      </c>
      <c r="AF403" s="259">
        <v>1</v>
      </c>
      <c r="AG403" s="259">
        <v>0</v>
      </c>
      <c r="AH403" s="259">
        <v>0</v>
      </c>
      <c r="AI403" s="259">
        <v>0</v>
      </c>
      <c r="AJ403" s="259">
        <v>0</v>
      </c>
      <c r="AK403" s="128"/>
      <c r="AL403" s="259">
        <v>469</v>
      </c>
      <c r="AM403" s="259">
        <v>35</v>
      </c>
      <c r="AN403" s="259">
        <v>285</v>
      </c>
      <c r="AO403" s="259">
        <v>10</v>
      </c>
    </row>
    <row r="404" spans="1:41">
      <c r="A404" s="131">
        <f t="shared" si="51"/>
        <v>470165035</v>
      </c>
      <c r="B404" s="132" t="str">
        <f t="shared" si="51"/>
        <v>MYSTIC VALLEY REGIONAL</v>
      </c>
      <c r="C404" s="143">
        <f t="shared" si="50"/>
        <v>0</v>
      </c>
      <c r="D404" s="143">
        <f t="shared" si="50"/>
        <v>0</v>
      </c>
      <c r="E404" s="143">
        <f t="shared" si="50"/>
        <v>0</v>
      </c>
      <c r="F404" s="143">
        <f t="shared" si="49"/>
        <v>1</v>
      </c>
      <c r="G404" s="143">
        <f t="shared" si="49"/>
        <v>0</v>
      </c>
      <c r="H404" s="143">
        <f t="shared" si="49"/>
        <v>0</v>
      </c>
      <c r="I404" s="143">
        <f t="shared" si="52"/>
        <v>3.7499999999999999E-2</v>
      </c>
      <c r="J404" s="143"/>
      <c r="K404" s="143">
        <f t="shared" si="48"/>
        <v>0</v>
      </c>
      <c r="L404" s="143">
        <f t="shared" si="48"/>
        <v>0</v>
      </c>
      <c r="M404" s="143">
        <f t="shared" si="48"/>
        <v>0</v>
      </c>
      <c r="N404" s="143">
        <f t="shared" si="48"/>
        <v>0</v>
      </c>
      <c r="O404" s="143">
        <f t="shared" si="48"/>
        <v>0</v>
      </c>
      <c r="P404" s="143">
        <f t="shared" si="53"/>
        <v>0</v>
      </c>
      <c r="Q404" s="143">
        <f t="shared" si="54"/>
        <v>1</v>
      </c>
      <c r="R404" s="143">
        <f t="shared" si="55"/>
        <v>1</v>
      </c>
      <c r="S404" s="146"/>
      <c r="T404" s="259">
        <v>470165035</v>
      </c>
      <c r="U404" s="129" t="s">
        <v>684</v>
      </c>
      <c r="V404" s="259">
        <v>0</v>
      </c>
      <c r="W404" s="259">
        <v>0</v>
      </c>
      <c r="X404" s="259">
        <v>0</v>
      </c>
      <c r="Y404" s="259">
        <v>1</v>
      </c>
      <c r="Z404" s="259">
        <v>0</v>
      </c>
      <c r="AA404" s="259">
        <v>0</v>
      </c>
      <c r="AB404" s="259">
        <v>0</v>
      </c>
      <c r="AC404" s="259">
        <v>0</v>
      </c>
      <c r="AD404" s="259">
        <v>0</v>
      </c>
      <c r="AE404" s="259">
        <v>0</v>
      </c>
      <c r="AF404" s="259">
        <v>0</v>
      </c>
      <c r="AG404" s="259">
        <v>0</v>
      </c>
      <c r="AH404" s="259">
        <v>0</v>
      </c>
      <c r="AI404" s="259">
        <v>0</v>
      </c>
      <c r="AJ404" s="259">
        <v>0</v>
      </c>
      <c r="AK404" s="128"/>
      <c r="AL404" s="259">
        <v>470</v>
      </c>
      <c r="AM404" s="259">
        <v>165</v>
      </c>
      <c r="AN404" s="259">
        <v>35</v>
      </c>
      <c r="AO404" s="259">
        <v>1</v>
      </c>
    </row>
    <row r="405" spans="1:41">
      <c r="A405" s="131">
        <f t="shared" si="51"/>
        <v>470165057</v>
      </c>
      <c r="B405" s="132" t="str">
        <f t="shared" si="51"/>
        <v>MYSTIC VALLEY REGIONAL</v>
      </c>
      <c r="C405" s="143">
        <f t="shared" si="50"/>
        <v>0</v>
      </c>
      <c r="D405" s="143">
        <f t="shared" si="50"/>
        <v>0</v>
      </c>
      <c r="E405" s="143">
        <f t="shared" si="50"/>
        <v>0</v>
      </c>
      <c r="F405" s="143">
        <f t="shared" si="49"/>
        <v>3</v>
      </c>
      <c r="G405" s="143">
        <f t="shared" si="49"/>
        <v>2</v>
      </c>
      <c r="H405" s="143">
        <f t="shared" si="49"/>
        <v>1</v>
      </c>
      <c r="I405" s="143">
        <f t="shared" si="52"/>
        <v>0.22500000000000001</v>
      </c>
      <c r="J405" s="143"/>
      <c r="K405" s="143">
        <f t="shared" si="48"/>
        <v>0</v>
      </c>
      <c r="L405" s="143">
        <f t="shared" si="48"/>
        <v>0</v>
      </c>
      <c r="M405" s="143">
        <f t="shared" si="48"/>
        <v>0</v>
      </c>
      <c r="N405" s="143">
        <f t="shared" si="48"/>
        <v>0</v>
      </c>
      <c r="O405" s="143">
        <f t="shared" si="48"/>
        <v>4</v>
      </c>
      <c r="P405" s="143">
        <f t="shared" si="53"/>
        <v>0</v>
      </c>
      <c r="Q405" s="143">
        <f t="shared" si="54"/>
        <v>10</v>
      </c>
      <c r="R405" s="143">
        <f t="shared" si="55"/>
        <v>6</v>
      </c>
      <c r="S405" s="146"/>
      <c r="T405" s="259">
        <v>470165057</v>
      </c>
      <c r="U405" s="129" t="s">
        <v>684</v>
      </c>
      <c r="V405" s="259">
        <v>0</v>
      </c>
      <c r="W405" s="259">
        <v>0</v>
      </c>
      <c r="X405" s="259">
        <v>0</v>
      </c>
      <c r="Y405" s="259">
        <v>3</v>
      </c>
      <c r="Z405" s="259">
        <v>2</v>
      </c>
      <c r="AA405" s="259">
        <v>1</v>
      </c>
      <c r="AB405" s="259">
        <v>0</v>
      </c>
      <c r="AC405" s="259">
        <v>0</v>
      </c>
      <c r="AD405" s="259">
        <v>0</v>
      </c>
      <c r="AE405" s="259">
        <v>0</v>
      </c>
      <c r="AF405" s="259">
        <v>4</v>
      </c>
      <c r="AG405" s="259">
        <v>0</v>
      </c>
      <c r="AH405" s="259">
        <v>0</v>
      </c>
      <c r="AI405" s="259">
        <v>0</v>
      </c>
      <c r="AJ405" s="259">
        <v>0</v>
      </c>
      <c r="AK405" s="128"/>
      <c r="AL405" s="259">
        <v>470</v>
      </c>
      <c r="AM405" s="259">
        <v>165</v>
      </c>
      <c r="AN405" s="259">
        <v>57</v>
      </c>
      <c r="AO405" s="259">
        <v>10</v>
      </c>
    </row>
    <row r="406" spans="1:41">
      <c r="A406" s="131">
        <f t="shared" si="51"/>
        <v>470165093</v>
      </c>
      <c r="B406" s="132" t="str">
        <f t="shared" si="51"/>
        <v>MYSTIC VALLEY REGIONAL</v>
      </c>
      <c r="C406" s="143">
        <f t="shared" si="50"/>
        <v>0</v>
      </c>
      <c r="D406" s="143">
        <f t="shared" si="50"/>
        <v>0</v>
      </c>
      <c r="E406" s="143">
        <f t="shared" si="50"/>
        <v>19</v>
      </c>
      <c r="F406" s="143">
        <f t="shared" si="49"/>
        <v>79</v>
      </c>
      <c r="G406" s="143">
        <f t="shared" si="49"/>
        <v>35</v>
      </c>
      <c r="H406" s="143">
        <f t="shared" si="49"/>
        <v>63</v>
      </c>
      <c r="I406" s="143">
        <f t="shared" si="52"/>
        <v>7.5</v>
      </c>
      <c r="J406" s="143"/>
      <c r="K406" s="143">
        <f t="shared" si="48"/>
        <v>0</v>
      </c>
      <c r="L406" s="143">
        <f t="shared" si="48"/>
        <v>0</v>
      </c>
      <c r="M406" s="143">
        <f t="shared" si="48"/>
        <v>4</v>
      </c>
      <c r="N406" s="143">
        <f t="shared" si="48"/>
        <v>0</v>
      </c>
      <c r="O406" s="143">
        <f t="shared" si="48"/>
        <v>36</v>
      </c>
      <c r="P406" s="143">
        <f t="shared" si="53"/>
        <v>32</v>
      </c>
      <c r="Q406" s="143">
        <f t="shared" si="54"/>
        <v>8</v>
      </c>
      <c r="R406" s="143">
        <f t="shared" si="55"/>
        <v>200</v>
      </c>
      <c r="S406" s="146"/>
      <c r="T406" s="259">
        <v>470165093</v>
      </c>
      <c r="U406" s="129" t="s">
        <v>684</v>
      </c>
      <c r="V406" s="259">
        <v>0</v>
      </c>
      <c r="W406" s="259">
        <v>0</v>
      </c>
      <c r="X406" s="259">
        <v>19</v>
      </c>
      <c r="Y406" s="259">
        <v>79</v>
      </c>
      <c r="Z406" s="259">
        <v>35</v>
      </c>
      <c r="AA406" s="259">
        <v>63</v>
      </c>
      <c r="AB406" s="259">
        <v>0</v>
      </c>
      <c r="AC406" s="259">
        <v>0</v>
      </c>
      <c r="AD406" s="259">
        <v>4</v>
      </c>
      <c r="AE406" s="259">
        <v>0</v>
      </c>
      <c r="AF406" s="259">
        <v>36</v>
      </c>
      <c r="AG406" s="259">
        <v>0</v>
      </c>
      <c r="AH406" s="259">
        <v>0</v>
      </c>
      <c r="AI406" s="259">
        <v>12</v>
      </c>
      <c r="AJ406" s="259">
        <v>20</v>
      </c>
      <c r="AK406" s="128"/>
      <c r="AL406" s="259">
        <v>470</v>
      </c>
      <c r="AM406" s="259">
        <v>165</v>
      </c>
      <c r="AN406" s="259">
        <v>93</v>
      </c>
      <c r="AO406" s="259">
        <v>8</v>
      </c>
    </row>
    <row r="407" spans="1:41">
      <c r="A407" s="131">
        <f t="shared" si="51"/>
        <v>470165163</v>
      </c>
      <c r="B407" s="132" t="str">
        <f t="shared" si="51"/>
        <v>MYSTIC VALLEY REGIONAL</v>
      </c>
      <c r="C407" s="143">
        <f t="shared" si="50"/>
        <v>0</v>
      </c>
      <c r="D407" s="143">
        <f t="shared" si="50"/>
        <v>0</v>
      </c>
      <c r="E407" s="143">
        <f t="shared" si="50"/>
        <v>1</v>
      </c>
      <c r="F407" s="143">
        <f t="shared" si="49"/>
        <v>5</v>
      </c>
      <c r="G407" s="143">
        <f t="shared" si="49"/>
        <v>1</v>
      </c>
      <c r="H407" s="143">
        <f t="shared" si="49"/>
        <v>9</v>
      </c>
      <c r="I407" s="143">
        <f t="shared" si="52"/>
        <v>0.6</v>
      </c>
      <c r="J407" s="143"/>
      <c r="K407" s="143">
        <f t="shared" si="48"/>
        <v>0</v>
      </c>
      <c r="L407" s="143">
        <f t="shared" si="48"/>
        <v>0</v>
      </c>
      <c r="M407" s="143">
        <f t="shared" si="48"/>
        <v>0</v>
      </c>
      <c r="N407" s="143">
        <f t="shared" si="48"/>
        <v>0</v>
      </c>
      <c r="O407" s="143">
        <f t="shared" si="48"/>
        <v>2</v>
      </c>
      <c r="P407" s="143">
        <f t="shared" si="53"/>
        <v>3</v>
      </c>
      <c r="Q407" s="143">
        <f t="shared" si="54"/>
        <v>7</v>
      </c>
      <c r="R407" s="143">
        <f t="shared" si="55"/>
        <v>16</v>
      </c>
      <c r="S407" s="146"/>
      <c r="T407" s="259">
        <v>470165163</v>
      </c>
      <c r="U407" s="129" t="s">
        <v>684</v>
      </c>
      <c r="V407" s="259">
        <v>0</v>
      </c>
      <c r="W407" s="259">
        <v>0</v>
      </c>
      <c r="X407" s="259">
        <v>1</v>
      </c>
      <c r="Y407" s="259">
        <v>5</v>
      </c>
      <c r="Z407" s="259">
        <v>1</v>
      </c>
      <c r="AA407" s="259">
        <v>9</v>
      </c>
      <c r="AB407" s="259">
        <v>0</v>
      </c>
      <c r="AC407" s="259">
        <v>0</v>
      </c>
      <c r="AD407" s="259">
        <v>0</v>
      </c>
      <c r="AE407" s="259">
        <v>0</v>
      </c>
      <c r="AF407" s="259">
        <v>2</v>
      </c>
      <c r="AG407" s="259">
        <v>0</v>
      </c>
      <c r="AH407" s="259">
        <v>0</v>
      </c>
      <c r="AI407" s="259">
        <v>0</v>
      </c>
      <c r="AJ407" s="259">
        <v>3</v>
      </c>
      <c r="AK407" s="128"/>
      <c r="AL407" s="259">
        <v>470</v>
      </c>
      <c r="AM407" s="259">
        <v>165</v>
      </c>
      <c r="AN407" s="259">
        <v>163</v>
      </c>
      <c r="AO407" s="259">
        <v>7</v>
      </c>
    </row>
    <row r="408" spans="1:41" s="147" customFormat="1">
      <c r="A408" s="131">
        <f t="shared" si="51"/>
        <v>470165165</v>
      </c>
      <c r="B408" s="132" t="str">
        <f t="shared" si="51"/>
        <v>MYSTIC VALLEY REGIONAL</v>
      </c>
      <c r="C408" s="143">
        <f t="shared" si="50"/>
        <v>0</v>
      </c>
      <c r="D408" s="143">
        <f t="shared" si="50"/>
        <v>0</v>
      </c>
      <c r="E408" s="143">
        <f t="shared" si="50"/>
        <v>36</v>
      </c>
      <c r="F408" s="143">
        <f t="shared" si="49"/>
        <v>306</v>
      </c>
      <c r="G408" s="143">
        <f t="shared" si="49"/>
        <v>141</v>
      </c>
      <c r="H408" s="143">
        <f t="shared" si="49"/>
        <v>138</v>
      </c>
      <c r="I408" s="143">
        <f t="shared" si="52"/>
        <v>24</v>
      </c>
      <c r="J408" s="143"/>
      <c r="K408" s="143">
        <f t="shared" si="48"/>
        <v>0</v>
      </c>
      <c r="L408" s="143">
        <f t="shared" si="48"/>
        <v>0</v>
      </c>
      <c r="M408" s="143">
        <f t="shared" si="48"/>
        <v>19</v>
      </c>
      <c r="N408" s="143">
        <f t="shared" si="48"/>
        <v>0</v>
      </c>
      <c r="O408" s="143">
        <f t="shared" si="48"/>
        <v>124</v>
      </c>
      <c r="P408" s="143">
        <f t="shared" si="53"/>
        <v>57</v>
      </c>
      <c r="Q408" s="143">
        <f t="shared" si="54"/>
        <v>7</v>
      </c>
      <c r="R408" s="143">
        <f t="shared" si="55"/>
        <v>640</v>
      </c>
      <c r="S408" s="146"/>
      <c r="T408" s="259">
        <v>470165165</v>
      </c>
      <c r="U408" s="129" t="s">
        <v>684</v>
      </c>
      <c r="V408" s="259">
        <v>0</v>
      </c>
      <c r="W408" s="259">
        <v>0</v>
      </c>
      <c r="X408" s="259">
        <v>36</v>
      </c>
      <c r="Y408" s="259">
        <v>306</v>
      </c>
      <c r="Z408" s="259">
        <v>141</v>
      </c>
      <c r="AA408" s="259">
        <v>138</v>
      </c>
      <c r="AB408" s="259">
        <v>0</v>
      </c>
      <c r="AC408" s="259">
        <v>0</v>
      </c>
      <c r="AD408" s="259">
        <v>19</v>
      </c>
      <c r="AE408" s="259">
        <v>0</v>
      </c>
      <c r="AF408" s="259">
        <v>124</v>
      </c>
      <c r="AG408" s="259">
        <v>0</v>
      </c>
      <c r="AH408" s="259">
        <v>0</v>
      </c>
      <c r="AI408" s="259">
        <v>17</v>
      </c>
      <c r="AJ408" s="259">
        <v>40</v>
      </c>
      <c r="AK408" s="128"/>
      <c r="AL408" s="259">
        <v>470</v>
      </c>
      <c r="AM408" s="259">
        <v>165</v>
      </c>
      <c r="AN408" s="259">
        <v>165</v>
      </c>
      <c r="AO408" s="259">
        <v>7</v>
      </c>
    </row>
    <row r="409" spans="1:41">
      <c r="A409" s="131">
        <f t="shared" si="51"/>
        <v>470165176</v>
      </c>
      <c r="B409" s="132" t="str">
        <f t="shared" si="51"/>
        <v>MYSTIC VALLEY REGIONAL</v>
      </c>
      <c r="C409" s="143">
        <f t="shared" si="50"/>
        <v>0</v>
      </c>
      <c r="D409" s="143">
        <f t="shared" si="50"/>
        <v>0</v>
      </c>
      <c r="E409" s="143">
        <f t="shared" si="50"/>
        <v>13</v>
      </c>
      <c r="F409" s="143">
        <f t="shared" si="49"/>
        <v>80</v>
      </c>
      <c r="G409" s="143">
        <f t="shared" si="49"/>
        <v>37</v>
      </c>
      <c r="H409" s="143">
        <f t="shared" si="49"/>
        <v>57</v>
      </c>
      <c r="I409" s="143">
        <f t="shared" si="52"/>
        <v>7.2</v>
      </c>
      <c r="J409" s="143"/>
      <c r="K409" s="143">
        <f t="shared" si="48"/>
        <v>0</v>
      </c>
      <c r="L409" s="143">
        <f t="shared" si="48"/>
        <v>0</v>
      </c>
      <c r="M409" s="143">
        <f t="shared" si="48"/>
        <v>5</v>
      </c>
      <c r="N409" s="143">
        <f t="shared" si="48"/>
        <v>0</v>
      </c>
      <c r="O409" s="143">
        <f t="shared" si="48"/>
        <v>26</v>
      </c>
      <c r="P409" s="143">
        <f t="shared" si="53"/>
        <v>12</v>
      </c>
      <c r="Q409" s="143">
        <f t="shared" si="54"/>
        <v>4</v>
      </c>
      <c r="R409" s="143">
        <f t="shared" si="55"/>
        <v>192</v>
      </c>
      <c r="S409" s="146"/>
      <c r="T409" s="259">
        <v>470165176</v>
      </c>
      <c r="U409" s="129" t="s">
        <v>684</v>
      </c>
      <c r="V409" s="259">
        <v>0</v>
      </c>
      <c r="W409" s="259">
        <v>0</v>
      </c>
      <c r="X409" s="259">
        <v>13</v>
      </c>
      <c r="Y409" s="259">
        <v>80</v>
      </c>
      <c r="Z409" s="259">
        <v>37</v>
      </c>
      <c r="AA409" s="259">
        <v>57</v>
      </c>
      <c r="AB409" s="259">
        <v>0</v>
      </c>
      <c r="AC409" s="259">
        <v>0</v>
      </c>
      <c r="AD409" s="259">
        <v>5</v>
      </c>
      <c r="AE409" s="259">
        <v>0</v>
      </c>
      <c r="AF409" s="259">
        <v>26</v>
      </c>
      <c r="AG409" s="259">
        <v>0</v>
      </c>
      <c r="AH409" s="259">
        <v>0</v>
      </c>
      <c r="AI409" s="259">
        <v>5</v>
      </c>
      <c r="AJ409" s="259">
        <v>7</v>
      </c>
      <c r="AK409" s="128"/>
      <c r="AL409" s="259">
        <v>470</v>
      </c>
      <c r="AM409" s="259">
        <v>165</v>
      </c>
      <c r="AN409" s="259">
        <v>176</v>
      </c>
      <c r="AO409" s="259">
        <v>4</v>
      </c>
    </row>
    <row r="410" spans="1:41">
      <c r="A410" s="131">
        <f t="shared" si="51"/>
        <v>470165178</v>
      </c>
      <c r="B410" s="132" t="str">
        <f t="shared" si="51"/>
        <v>MYSTIC VALLEY REGIONAL</v>
      </c>
      <c r="C410" s="143">
        <f t="shared" si="50"/>
        <v>0</v>
      </c>
      <c r="D410" s="143">
        <f t="shared" si="50"/>
        <v>0</v>
      </c>
      <c r="E410" s="143">
        <f t="shared" si="50"/>
        <v>15</v>
      </c>
      <c r="F410" s="143">
        <f t="shared" si="49"/>
        <v>101</v>
      </c>
      <c r="G410" s="143">
        <f t="shared" si="49"/>
        <v>69</v>
      </c>
      <c r="H410" s="143">
        <f t="shared" si="49"/>
        <v>67</v>
      </c>
      <c r="I410" s="143">
        <f t="shared" si="52"/>
        <v>9.4499999999999993</v>
      </c>
      <c r="J410" s="143"/>
      <c r="K410" s="143">
        <f t="shared" si="48"/>
        <v>0</v>
      </c>
      <c r="L410" s="143">
        <f t="shared" si="48"/>
        <v>0</v>
      </c>
      <c r="M410" s="143">
        <f t="shared" si="48"/>
        <v>0</v>
      </c>
      <c r="N410" s="143">
        <f t="shared" si="48"/>
        <v>0</v>
      </c>
      <c r="O410" s="143">
        <f t="shared" si="48"/>
        <v>18</v>
      </c>
      <c r="P410" s="143">
        <f t="shared" si="53"/>
        <v>5</v>
      </c>
      <c r="Q410" s="143">
        <f t="shared" si="54"/>
        <v>2</v>
      </c>
      <c r="R410" s="143">
        <f t="shared" si="55"/>
        <v>252</v>
      </c>
      <c r="S410" s="146"/>
      <c r="T410" s="259">
        <v>470165178</v>
      </c>
      <c r="U410" s="129" t="s">
        <v>684</v>
      </c>
      <c r="V410" s="259">
        <v>0</v>
      </c>
      <c r="W410" s="259">
        <v>0</v>
      </c>
      <c r="X410" s="259">
        <v>15</v>
      </c>
      <c r="Y410" s="259">
        <v>101</v>
      </c>
      <c r="Z410" s="259">
        <v>69</v>
      </c>
      <c r="AA410" s="259">
        <v>67</v>
      </c>
      <c r="AB410" s="259">
        <v>0</v>
      </c>
      <c r="AC410" s="259">
        <v>0</v>
      </c>
      <c r="AD410" s="259">
        <v>0</v>
      </c>
      <c r="AE410" s="259">
        <v>0</v>
      </c>
      <c r="AF410" s="259">
        <v>18</v>
      </c>
      <c r="AG410" s="259">
        <v>0</v>
      </c>
      <c r="AH410" s="259">
        <v>0</v>
      </c>
      <c r="AI410" s="259">
        <v>2</v>
      </c>
      <c r="AJ410" s="259">
        <v>3</v>
      </c>
      <c r="AK410" s="128"/>
      <c r="AL410" s="259">
        <v>470</v>
      </c>
      <c r="AM410" s="259">
        <v>165</v>
      </c>
      <c r="AN410" s="259">
        <v>178</v>
      </c>
      <c r="AO410" s="259">
        <v>2</v>
      </c>
    </row>
    <row r="411" spans="1:41">
      <c r="A411" s="131">
        <f t="shared" si="51"/>
        <v>470165229</v>
      </c>
      <c r="B411" s="132" t="str">
        <f t="shared" si="51"/>
        <v>MYSTIC VALLEY REGIONAL</v>
      </c>
      <c r="C411" s="143">
        <f t="shared" si="50"/>
        <v>0</v>
      </c>
      <c r="D411" s="143">
        <f t="shared" si="50"/>
        <v>0</v>
      </c>
      <c r="E411" s="143">
        <f t="shared" si="50"/>
        <v>1</v>
      </c>
      <c r="F411" s="143">
        <f t="shared" si="49"/>
        <v>1</v>
      </c>
      <c r="G411" s="143">
        <f t="shared" si="49"/>
        <v>5</v>
      </c>
      <c r="H411" s="143">
        <f t="shared" si="49"/>
        <v>2</v>
      </c>
      <c r="I411" s="143">
        <f t="shared" si="52"/>
        <v>0.33750000000000002</v>
      </c>
      <c r="J411" s="143"/>
      <c r="K411" s="143">
        <f t="shared" si="48"/>
        <v>0</v>
      </c>
      <c r="L411" s="143">
        <f t="shared" si="48"/>
        <v>0</v>
      </c>
      <c r="M411" s="143">
        <f t="shared" si="48"/>
        <v>0</v>
      </c>
      <c r="N411" s="143">
        <f t="shared" si="48"/>
        <v>0</v>
      </c>
      <c r="O411" s="143">
        <f t="shared" si="48"/>
        <v>2</v>
      </c>
      <c r="P411" s="143">
        <f t="shared" si="53"/>
        <v>2</v>
      </c>
      <c r="Q411" s="143">
        <f t="shared" si="54"/>
        <v>9</v>
      </c>
      <c r="R411" s="143">
        <f t="shared" si="55"/>
        <v>9</v>
      </c>
      <c r="S411" s="146"/>
      <c r="T411" s="259">
        <v>470165229</v>
      </c>
      <c r="U411" s="129" t="s">
        <v>684</v>
      </c>
      <c r="V411" s="259">
        <v>0</v>
      </c>
      <c r="W411" s="259">
        <v>0</v>
      </c>
      <c r="X411" s="259">
        <v>1</v>
      </c>
      <c r="Y411" s="259">
        <v>1</v>
      </c>
      <c r="Z411" s="259">
        <v>5</v>
      </c>
      <c r="AA411" s="259">
        <v>2</v>
      </c>
      <c r="AB411" s="259">
        <v>0</v>
      </c>
      <c r="AC411" s="259">
        <v>0</v>
      </c>
      <c r="AD411" s="259">
        <v>0</v>
      </c>
      <c r="AE411" s="259">
        <v>0</v>
      </c>
      <c r="AF411" s="259">
        <v>2</v>
      </c>
      <c r="AG411" s="259">
        <v>0</v>
      </c>
      <c r="AH411" s="259">
        <v>0</v>
      </c>
      <c r="AI411" s="259">
        <v>1</v>
      </c>
      <c r="AJ411" s="259">
        <v>1</v>
      </c>
      <c r="AK411" s="128"/>
      <c r="AL411" s="259">
        <v>470</v>
      </c>
      <c r="AM411" s="259">
        <v>165</v>
      </c>
      <c r="AN411" s="259">
        <v>229</v>
      </c>
      <c r="AO411" s="259">
        <v>9</v>
      </c>
    </row>
    <row r="412" spans="1:41">
      <c r="A412" s="131">
        <f t="shared" si="51"/>
        <v>470165246</v>
      </c>
      <c r="B412" s="132" t="str">
        <f t="shared" si="51"/>
        <v>MYSTIC VALLEY REGIONAL</v>
      </c>
      <c r="C412" s="143">
        <f t="shared" si="50"/>
        <v>0</v>
      </c>
      <c r="D412" s="143">
        <f t="shared" si="50"/>
        <v>0</v>
      </c>
      <c r="E412" s="143">
        <f t="shared" si="50"/>
        <v>0</v>
      </c>
      <c r="F412" s="143">
        <f t="shared" si="49"/>
        <v>0</v>
      </c>
      <c r="G412" s="143">
        <f t="shared" si="49"/>
        <v>0</v>
      </c>
      <c r="H412" s="143">
        <f t="shared" si="49"/>
        <v>1</v>
      </c>
      <c r="I412" s="143">
        <f t="shared" si="52"/>
        <v>3.7499999999999999E-2</v>
      </c>
      <c r="J412" s="143"/>
      <c r="K412" s="143">
        <f t="shared" si="48"/>
        <v>0</v>
      </c>
      <c r="L412" s="143">
        <f t="shared" si="48"/>
        <v>0</v>
      </c>
      <c r="M412" s="143">
        <f t="shared" si="48"/>
        <v>0</v>
      </c>
      <c r="N412" s="143">
        <f t="shared" si="48"/>
        <v>0</v>
      </c>
      <c r="O412" s="143">
        <f t="shared" si="48"/>
        <v>0</v>
      </c>
      <c r="P412" s="143">
        <f t="shared" si="53"/>
        <v>0</v>
      </c>
      <c r="Q412" s="143">
        <f t="shared" si="54"/>
        <v>1</v>
      </c>
      <c r="R412" s="143">
        <f t="shared" si="55"/>
        <v>1</v>
      </c>
      <c r="S412" s="146"/>
      <c r="T412" s="259">
        <v>470165246</v>
      </c>
      <c r="U412" s="129" t="s">
        <v>684</v>
      </c>
      <c r="V412" s="259">
        <v>0</v>
      </c>
      <c r="W412" s="259">
        <v>0</v>
      </c>
      <c r="X412" s="259">
        <v>0</v>
      </c>
      <c r="Y412" s="259">
        <v>0</v>
      </c>
      <c r="Z412" s="259">
        <v>0</v>
      </c>
      <c r="AA412" s="259">
        <v>1</v>
      </c>
      <c r="AB412" s="259">
        <v>0</v>
      </c>
      <c r="AC412" s="259">
        <v>0</v>
      </c>
      <c r="AD412" s="259">
        <v>0</v>
      </c>
      <c r="AE412" s="259">
        <v>0</v>
      </c>
      <c r="AF412" s="259">
        <v>0</v>
      </c>
      <c r="AG412" s="259">
        <v>0</v>
      </c>
      <c r="AH412" s="259">
        <v>0</v>
      </c>
      <c r="AI412" s="259">
        <v>0</v>
      </c>
      <c r="AJ412" s="259">
        <v>0</v>
      </c>
      <c r="AK412" s="128"/>
      <c r="AL412" s="259">
        <v>470</v>
      </c>
      <c r="AM412" s="259">
        <v>165</v>
      </c>
      <c r="AN412" s="259">
        <v>246</v>
      </c>
      <c r="AO412" s="259">
        <v>1</v>
      </c>
    </row>
    <row r="413" spans="1:41">
      <c r="A413" s="131">
        <f t="shared" si="51"/>
        <v>470165248</v>
      </c>
      <c r="B413" s="132" t="str">
        <f t="shared" si="51"/>
        <v>MYSTIC VALLEY REGIONAL</v>
      </c>
      <c r="C413" s="143">
        <f t="shared" si="50"/>
        <v>0</v>
      </c>
      <c r="D413" s="143">
        <f t="shared" si="50"/>
        <v>0</v>
      </c>
      <c r="E413" s="143">
        <f t="shared" si="50"/>
        <v>0</v>
      </c>
      <c r="F413" s="143">
        <f t="shared" si="49"/>
        <v>4</v>
      </c>
      <c r="G413" s="143">
        <f t="shared" si="49"/>
        <v>2</v>
      </c>
      <c r="H413" s="143">
        <f t="shared" si="49"/>
        <v>7</v>
      </c>
      <c r="I413" s="143">
        <f t="shared" si="52"/>
        <v>0.48749999999999999</v>
      </c>
      <c r="J413" s="143"/>
      <c r="K413" s="143">
        <f t="shared" si="48"/>
        <v>0</v>
      </c>
      <c r="L413" s="143">
        <f t="shared" si="48"/>
        <v>0</v>
      </c>
      <c r="M413" s="143">
        <f t="shared" si="48"/>
        <v>0</v>
      </c>
      <c r="N413" s="143">
        <f t="shared" si="48"/>
        <v>0</v>
      </c>
      <c r="O413" s="143">
        <f t="shared" si="48"/>
        <v>2</v>
      </c>
      <c r="P413" s="143">
        <f t="shared" si="53"/>
        <v>2</v>
      </c>
      <c r="Q413" s="143">
        <f t="shared" si="54"/>
        <v>7</v>
      </c>
      <c r="R413" s="143">
        <f t="shared" si="55"/>
        <v>13</v>
      </c>
      <c r="S413" s="146"/>
      <c r="T413" s="259">
        <v>470165248</v>
      </c>
      <c r="U413" s="129" t="s">
        <v>684</v>
      </c>
      <c r="V413" s="259">
        <v>0</v>
      </c>
      <c r="W413" s="259">
        <v>0</v>
      </c>
      <c r="X413" s="259">
        <v>0</v>
      </c>
      <c r="Y413" s="259">
        <v>4</v>
      </c>
      <c r="Z413" s="259">
        <v>2</v>
      </c>
      <c r="AA413" s="259">
        <v>7</v>
      </c>
      <c r="AB413" s="259">
        <v>0</v>
      </c>
      <c r="AC413" s="259">
        <v>0</v>
      </c>
      <c r="AD413" s="259">
        <v>0</v>
      </c>
      <c r="AE413" s="259">
        <v>0</v>
      </c>
      <c r="AF413" s="259">
        <v>2</v>
      </c>
      <c r="AG413" s="259">
        <v>0</v>
      </c>
      <c r="AH413" s="259">
        <v>0</v>
      </c>
      <c r="AI413" s="259">
        <v>0</v>
      </c>
      <c r="AJ413" s="259">
        <v>2</v>
      </c>
      <c r="AK413" s="128"/>
      <c r="AL413" s="259">
        <v>470</v>
      </c>
      <c r="AM413" s="259">
        <v>165</v>
      </c>
      <c r="AN413" s="259">
        <v>248</v>
      </c>
      <c r="AO413" s="259">
        <v>7</v>
      </c>
    </row>
    <row r="414" spans="1:41">
      <c r="A414" s="131">
        <f t="shared" si="51"/>
        <v>470165262</v>
      </c>
      <c r="B414" s="132" t="str">
        <f t="shared" si="51"/>
        <v>MYSTIC VALLEY REGIONAL</v>
      </c>
      <c r="C414" s="143">
        <f t="shared" si="50"/>
        <v>0</v>
      </c>
      <c r="D414" s="143">
        <f t="shared" si="50"/>
        <v>0</v>
      </c>
      <c r="E414" s="143">
        <f t="shared" si="50"/>
        <v>2</v>
      </c>
      <c r="F414" s="143">
        <f t="shared" si="49"/>
        <v>12</v>
      </c>
      <c r="G414" s="143">
        <f t="shared" si="49"/>
        <v>10</v>
      </c>
      <c r="H414" s="143">
        <f t="shared" si="49"/>
        <v>18</v>
      </c>
      <c r="I414" s="143">
        <f t="shared" si="52"/>
        <v>1.575</v>
      </c>
      <c r="J414" s="143"/>
      <c r="K414" s="143">
        <f t="shared" si="48"/>
        <v>0</v>
      </c>
      <c r="L414" s="143">
        <f t="shared" si="48"/>
        <v>0</v>
      </c>
      <c r="M414" s="143">
        <f t="shared" si="48"/>
        <v>0</v>
      </c>
      <c r="N414" s="143">
        <f t="shared" si="48"/>
        <v>0</v>
      </c>
      <c r="O414" s="143">
        <f t="shared" si="48"/>
        <v>3</v>
      </c>
      <c r="P414" s="143">
        <f t="shared" si="53"/>
        <v>3</v>
      </c>
      <c r="Q414" s="143">
        <f t="shared" si="54"/>
        <v>3</v>
      </c>
      <c r="R414" s="143">
        <f t="shared" si="55"/>
        <v>42</v>
      </c>
      <c r="S414" s="146"/>
      <c r="T414" s="259">
        <v>470165262</v>
      </c>
      <c r="U414" s="129" t="s">
        <v>684</v>
      </c>
      <c r="V414" s="259">
        <v>0</v>
      </c>
      <c r="W414" s="259">
        <v>0</v>
      </c>
      <c r="X414" s="259">
        <v>2</v>
      </c>
      <c r="Y414" s="259">
        <v>12</v>
      </c>
      <c r="Z414" s="259">
        <v>10</v>
      </c>
      <c r="AA414" s="259">
        <v>18</v>
      </c>
      <c r="AB414" s="259">
        <v>0</v>
      </c>
      <c r="AC414" s="259">
        <v>0</v>
      </c>
      <c r="AD414" s="259">
        <v>0</v>
      </c>
      <c r="AE414" s="259">
        <v>0</v>
      </c>
      <c r="AF414" s="259">
        <v>3</v>
      </c>
      <c r="AG414" s="259">
        <v>0</v>
      </c>
      <c r="AH414" s="259">
        <v>0</v>
      </c>
      <c r="AI414" s="259">
        <v>1</v>
      </c>
      <c r="AJ414" s="259">
        <v>2</v>
      </c>
      <c r="AK414" s="128"/>
      <c r="AL414" s="259">
        <v>470</v>
      </c>
      <c r="AM414" s="259">
        <v>165</v>
      </c>
      <c r="AN414" s="259">
        <v>262</v>
      </c>
      <c r="AO414" s="259">
        <v>3</v>
      </c>
    </row>
    <row r="415" spans="1:41">
      <c r="A415" s="131">
        <f t="shared" si="51"/>
        <v>470165284</v>
      </c>
      <c r="B415" s="132" t="str">
        <f t="shared" si="51"/>
        <v>MYSTIC VALLEY REGIONAL</v>
      </c>
      <c r="C415" s="143">
        <f t="shared" si="50"/>
        <v>0</v>
      </c>
      <c r="D415" s="143">
        <f t="shared" si="50"/>
        <v>0</v>
      </c>
      <c r="E415" s="143">
        <f t="shared" si="50"/>
        <v>6</v>
      </c>
      <c r="F415" s="143">
        <f t="shared" si="49"/>
        <v>28</v>
      </c>
      <c r="G415" s="143">
        <f t="shared" si="49"/>
        <v>13</v>
      </c>
      <c r="H415" s="143">
        <f t="shared" si="49"/>
        <v>14</v>
      </c>
      <c r="I415" s="143">
        <f t="shared" si="52"/>
        <v>2.2875000000000001</v>
      </c>
      <c r="J415" s="143"/>
      <c r="K415" s="143">
        <f t="shared" si="48"/>
        <v>0</v>
      </c>
      <c r="L415" s="143">
        <f t="shared" si="48"/>
        <v>0</v>
      </c>
      <c r="M415" s="143">
        <f t="shared" si="48"/>
        <v>0</v>
      </c>
      <c r="N415" s="143">
        <f t="shared" si="48"/>
        <v>0</v>
      </c>
      <c r="O415" s="143">
        <f t="shared" si="48"/>
        <v>1</v>
      </c>
      <c r="P415" s="143">
        <f t="shared" si="53"/>
        <v>0</v>
      </c>
      <c r="Q415" s="143">
        <f t="shared" si="54"/>
        <v>1</v>
      </c>
      <c r="R415" s="143">
        <f t="shared" si="55"/>
        <v>61</v>
      </c>
      <c r="S415" s="146"/>
      <c r="T415" s="259">
        <v>470165284</v>
      </c>
      <c r="U415" s="129" t="s">
        <v>684</v>
      </c>
      <c r="V415" s="259">
        <v>0</v>
      </c>
      <c r="W415" s="259">
        <v>0</v>
      </c>
      <c r="X415" s="259">
        <v>6</v>
      </c>
      <c r="Y415" s="259">
        <v>28</v>
      </c>
      <c r="Z415" s="259">
        <v>13</v>
      </c>
      <c r="AA415" s="259">
        <v>14</v>
      </c>
      <c r="AB415" s="259">
        <v>0</v>
      </c>
      <c r="AC415" s="259">
        <v>0</v>
      </c>
      <c r="AD415" s="259">
        <v>0</v>
      </c>
      <c r="AE415" s="259">
        <v>0</v>
      </c>
      <c r="AF415" s="259">
        <v>1</v>
      </c>
      <c r="AG415" s="259">
        <v>0</v>
      </c>
      <c r="AH415" s="259">
        <v>0</v>
      </c>
      <c r="AI415" s="259">
        <v>0</v>
      </c>
      <c r="AJ415" s="259">
        <v>0</v>
      </c>
      <c r="AK415" s="128"/>
      <c r="AL415" s="259">
        <v>470</v>
      </c>
      <c r="AM415" s="259">
        <v>165</v>
      </c>
      <c r="AN415" s="259">
        <v>284</v>
      </c>
      <c r="AO415" s="259">
        <v>1</v>
      </c>
    </row>
    <row r="416" spans="1:41">
      <c r="A416" s="131">
        <f t="shared" si="51"/>
        <v>470165305</v>
      </c>
      <c r="B416" s="132" t="str">
        <f t="shared" si="51"/>
        <v>MYSTIC VALLEY REGIONAL</v>
      </c>
      <c r="C416" s="143">
        <f t="shared" si="50"/>
        <v>0</v>
      </c>
      <c r="D416" s="143">
        <f t="shared" si="50"/>
        <v>0</v>
      </c>
      <c r="E416" s="143">
        <f t="shared" si="50"/>
        <v>3</v>
      </c>
      <c r="F416" s="143">
        <f t="shared" si="49"/>
        <v>20</v>
      </c>
      <c r="G416" s="143">
        <f t="shared" si="49"/>
        <v>12</v>
      </c>
      <c r="H416" s="143">
        <f t="shared" si="49"/>
        <v>7</v>
      </c>
      <c r="I416" s="143">
        <f t="shared" si="52"/>
        <v>1.6125</v>
      </c>
      <c r="J416" s="143"/>
      <c r="K416" s="143">
        <f t="shared" si="48"/>
        <v>0</v>
      </c>
      <c r="L416" s="143">
        <f t="shared" si="48"/>
        <v>0</v>
      </c>
      <c r="M416" s="143">
        <f t="shared" si="48"/>
        <v>1</v>
      </c>
      <c r="N416" s="143">
        <f t="shared" si="48"/>
        <v>0</v>
      </c>
      <c r="O416" s="143">
        <f t="shared" si="48"/>
        <v>4</v>
      </c>
      <c r="P416" s="143">
        <f t="shared" si="53"/>
        <v>0</v>
      </c>
      <c r="Q416" s="143">
        <f t="shared" si="54"/>
        <v>2</v>
      </c>
      <c r="R416" s="143">
        <f t="shared" si="55"/>
        <v>43</v>
      </c>
      <c r="S416" s="146"/>
      <c r="T416" s="259">
        <v>470165305</v>
      </c>
      <c r="U416" s="129" t="s">
        <v>684</v>
      </c>
      <c r="V416" s="259">
        <v>0</v>
      </c>
      <c r="W416" s="259">
        <v>0</v>
      </c>
      <c r="X416" s="259">
        <v>3</v>
      </c>
      <c r="Y416" s="259">
        <v>20</v>
      </c>
      <c r="Z416" s="259">
        <v>12</v>
      </c>
      <c r="AA416" s="259">
        <v>7</v>
      </c>
      <c r="AB416" s="259">
        <v>0</v>
      </c>
      <c r="AC416" s="259">
        <v>0</v>
      </c>
      <c r="AD416" s="259">
        <v>1</v>
      </c>
      <c r="AE416" s="259">
        <v>0</v>
      </c>
      <c r="AF416" s="259">
        <v>4</v>
      </c>
      <c r="AG416" s="259">
        <v>0</v>
      </c>
      <c r="AH416" s="259">
        <v>0</v>
      </c>
      <c r="AI416" s="259">
        <v>0</v>
      </c>
      <c r="AJ416" s="259">
        <v>0</v>
      </c>
      <c r="AK416" s="128"/>
      <c r="AL416" s="259">
        <v>470</v>
      </c>
      <c r="AM416" s="259">
        <v>165</v>
      </c>
      <c r="AN416" s="259">
        <v>305</v>
      </c>
      <c r="AO416" s="259">
        <v>2</v>
      </c>
    </row>
    <row r="417" spans="1:41">
      <c r="A417" s="131">
        <f t="shared" si="51"/>
        <v>470165314</v>
      </c>
      <c r="B417" s="132" t="str">
        <f t="shared" si="51"/>
        <v>MYSTIC VALLEY REGIONAL</v>
      </c>
      <c r="C417" s="143">
        <f t="shared" si="50"/>
        <v>0</v>
      </c>
      <c r="D417" s="143">
        <f t="shared" si="50"/>
        <v>0</v>
      </c>
      <c r="E417" s="143">
        <f t="shared" si="50"/>
        <v>0</v>
      </c>
      <c r="F417" s="143">
        <f t="shared" si="49"/>
        <v>0</v>
      </c>
      <c r="G417" s="143">
        <f t="shared" si="49"/>
        <v>1</v>
      </c>
      <c r="H417" s="143">
        <f t="shared" si="49"/>
        <v>0</v>
      </c>
      <c r="I417" s="143">
        <f t="shared" si="52"/>
        <v>3.7499999999999999E-2</v>
      </c>
      <c r="J417" s="143"/>
      <c r="K417" s="143">
        <f t="shared" si="48"/>
        <v>0</v>
      </c>
      <c r="L417" s="143">
        <f t="shared" si="48"/>
        <v>0</v>
      </c>
      <c r="M417" s="143">
        <f t="shared" si="48"/>
        <v>0</v>
      </c>
      <c r="N417" s="143">
        <f t="shared" si="48"/>
        <v>0</v>
      </c>
      <c r="O417" s="143">
        <f t="shared" si="48"/>
        <v>0</v>
      </c>
      <c r="P417" s="143">
        <f t="shared" si="53"/>
        <v>0</v>
      </c>
      <c r="Q417" s="143">
        <f t="shared" si="54"/>
        <v>1</v>
      </c>
      <c r="R417" s="143">
        <f t="shared" si="55"/>
        <v>1</v>
      </c>
      <c r="S417" s="146"/>
      <c r="T417" s="259">
        <v>470165314</v>
      </c>
      <c r="U417" s="129" t="s">
        <v>684</v>
      </c>
      <c r="V417" s="259">
        <v>0</v>
      </c>
      <c r="W417" s="259">
        <v>0</v>
      </c>
      <c r="X417" s="259">
        <v>0</v>
      </c>
      <c r="Y417" s="259">
        <v>0</v>
      </c>
      <c r="Z417" s="259">
        <v>1</v>
      </c>
      <c r="AA417" s="259">
        <v>0</v>
      </c>
      <c r="AB417" s="259">
        <v>0</v>
      </c>
      <c r="AC417" s="259">
        <v>0</v>
      </c>
      <c r="AD417" s="259">
        <v>0</v>
      </c>
      <c r="AE417" s="259">
        <v>0</v>
      </c>
      <c r="AF417" s="259">
        <v>0</v>
      </c>
      <c r="AG417" s="259">
        <v>0</v>
      </c>
      <c r="AH417" s="259">
        <v>0</v>
      </c>
      <c r="AI417" s="259">
        <v>0</v>
      </c>
      <c r="AJ417" s="259">
        <v>0</v>
      </c>
      <c r="AK417" s="128"/>
      <c r="AL417" s="259">
        <v>470</v>
      </c>
      <c r="AM417" s="259">
        <v>165</v>
      </c>
      <c r="AN417" s="259">
        <v>314</v>
      </c>
      <c r="AO417" s="259">
        <v>1</v>
      </c>
    </row>
    <row r="418" spans="1:41">
      <c r="A418" s="131">
        <f t="shared" si="51"/>
        <v>470165342</v>
      </c>
      <c r="B418" s="132" t="str">
        <f t="shared" si="51"/>
        <v>MYSTIC VALLEY REGIONAL</v>
      </c>
      <c r="C418" s="143">
        <f t="shared" si="50"/>
        <v>0</v>
      </c>
      <c r="D418" s="143">
        <f t="shared" si="50"/>
        <v>0</v>
      </c>
      <c r="E418" s="143">
        <f t="shared" si="50"/>
        <v>1</v>
      </c>
      <c r="F418" s="143">
        <f t="shared" si="49"/>
        <v>1</v>
      </c>
      <c r="G418" s="143">
        <f t="shared" si="49"/>
        <v>0</v>
      </c>
      <c r="H418" s="143">
        <f t="shared" si="49"/>
        <v>2</v>
      </c>
      <c r="I418" s="143">
        <f t="shared" si="52"/>
        <v>0.15</v>
      </c>
      <c r="J418" s="143"/>
      <c r="K418" s="143">
        <f t="shared" si="48"/>
        <v>0</v>
      </c>
      <c r="L418" s="143">
        <f t="shared" si="48"/>
        <v>0</v>
      </c>
      <c r="M418" s="143">
        <f t="shared" si="48"/>
        <v>0</v>
      </c>
      <c r="N418" s="143">
        <f t="shared" si="48"/>
        <v>0</v>
      </c>
      <c r="O418" s="143">
        <f t="shared" si="48"/>
        <v>0</v>
      </c>
      <c r="P418" s="143">
        <f t="shared" si="53"/>
        <v>0</v>
      </c>
      <c r="Q418" s="143">
        <f t="shared" si="54"/>
        <v>1</v>
      </c>
      <c r="R418" s="143">
        <f t="shared" si="55"/>
        <v>4</v>
      </c>
      <c r="S418" s="146"/>
      <c r="T418" s="259">
        <v>470165342</v>
      </c>
      <c r="U418" s="129" t="s">
        <v>684</v>
      </c>
      <c r="V418" s="259">
        <v>0</v>
      </c>
      <c r="W418" s="259">
        <v>0</v>
      </c>
      <c r="X418" s="259">
        <v>1</v>
      </c>
      <c r="Y418" s="259">
        <v>1</v>
      </c>
      <c r="Z418" s="259">
        <v>0</v>
      </c>
      <c r="AA418" s="259">
        <v>2</v>
      </c>
      <c r="AB418" s="259">
        <v>0</v>
      </c>
      <c r="AC418" s="259">
        <v>0</v>
      </c>
      <c r="AD418" s="259">
        <v>0</v>
      </c>
      <c r="AE418" s="259">
        <v>0</v>
      </c>
      <c r="AF418" s="259">
        <v>0</v>
      </c>
      <c r="AG418" s="259">
        <v>0</v>
      </c>
      <c r="AH418" s="259">
        <v>0</v>
      </c>
      <c r="AI418" s="259">
        <v>0</v>
      </c>
      <c r="AJ418" s="259">
        <v>0</v>
      </c>
      <c r="AK418" s="128"/>
      <c r="AL418" s="259">
        <v>470</v>
      </c>
      <c r="AM418" s="259">
        <v>165</v>
      </c>
      <c r="AN418" s="259">
        <v>342</v>
      </c>
      <c r="AO418" s="259">
        <v>1</v>
      </c>
    </row>
    <row r="419" spans="1:41">
      <c r="A419" s="131">
        <f t="shared" si="51"/>
        <v>470165344</v>
      </c>
      <c r="B419" s="132" t="str">
        <f t="shared" si="51"/>
        <v>MYSTIC VALLEY REGIONAL</v>
      </c>
      <c r="C419" s="143">
        <f t="shared" si="50"/>
        <v>0</v>
      </c>
      <c r="D419" s="143">
        <f t="shared" si="50"/>
        <v>0</v>
      </c>
      <c r="E419" s="143">
        <f t="shared" si="50"/>
        <v>0</v>
      </c>
      <c r="F419" s="143">
        <f t="shared" si="49"/>
        <v>1</v>
      </c>
      <c r="G419" s="143">
        <f t="shared" si="49"/>
        <v>0</v>
      </c>
      <c r="H419" s="143">
        <f t="shared" si="49"/>
        <v>0</v>
      </c>
      <c r="I419" s="143">
        <f t="shared" si="52"/>
        <v>3.7499999999999999E-2</v>
      </c>
      <c r="J419" s="143"/>
      <c r="K419" s="143">
        <f t="shared" ref="K419:O469" si="56">ROUND(AB419,0)</f>
        <v>0</v>
      </c>
      <c r="L419" s="143">
        <f t="shared" si="56"/>
        <v>0</v>
      </c>
      <c r="M419" s="143">
        <f t="shared" si="56"/>
        <v>0</v>
      </c>
      <c r="N419" s="143">
        <f t="shared" si="56"/>
        <v>0</v>
      </c>
      <c r="O419" s="143">
        <f t="shared" si="56"/>
        <v>0</v>
      </c>
      <c r="P419" s="143">
        <f t="shared" si="53"/>
        <v>0</v>
      </c>
      <c r="Q419" s="143">
        <f t="shared" si="54"/>
        <v>1</v>
      </c>
      <c r="R419" s="143">
        <f t="shared" si="55"/>
        <v>1</v>
      </c>
      <c r="S419" s="146"/>
      <c r="T419" s="259">
        <v>470165344</v>
      </c>
      <c r="U419" s="129" t="s">
        <v>684</v>
      </c>
      <c r="V419" s="259">
        <v>0</v>
      </c>
      <c r="W419" s="259">
        <v>0</v>
      </c>
      <c r="X419" s="259">
        <v>0</v>
      </c>
      <c r="Y419" s="259">
        <v>1</v>
      </c>
      <c r="Z419" s="259">
        <v>0</v>
      </c>
      <c r="AA419" s="259">
        <v>0</v>
      </c>
      <c r="AB419" s="259">
        <v>0</v>
      </c>
      <c r="AC419" s="259">
        <v>0</v>
      </c>
      <c r="AD419" s="259">
        <v>0</v>
      </c>
      <c r="AE419" s="259">
        <v>0</v>
      </c>
      <c r="AF419" s="259">
        <v>0</v>
      </c>
      <c r="AG419" s="259">
        <v>0</v>
      </c>
      <c r="AH419" s="259">
        <v>0</v>
      </c>
      <c r="AI419" s="259">
        <v>0</v>
      </c>
      <c r="AJ419" s="259">
        <v>0</v>
      </c>
      <c r="AK419" s="128"/>
      <c r="AL419" s="259">
        <v>470</v>
      </c>
      <c r="AM419" s="259">
        <v>165</v>
      </c>
      <c r="AN419" s="259">
        <v>344</v>
      </c>
      <c r="AO419" s="259">
        <v>1</v>
      </c>
    </row>
    <row r="420" spans="1:41">
      <c r="A420" s="131">
        <f t="shared" si="51"/>
        <v>470165347</v>
      </c>
      <c r="B420" s="132" t="str">
        <f t="shared" si="51"/>
        <v>MYSTIC VALLEY REGIONAL</v>
      </c>
      <c r="C420" s="143">
        <f t="shared" si="50"/>
        <v>0</v>
      </c>
      <c r="D420" s="143">
        <f t="shared" si="50"/>
        <v>0</v>
      </c>
      <c r="E420" s="143">
        <f t="shared" si="50"/>
        <v>1</v>
      </c>
      <c r="F420" s="143">
        <f t="shared" si="49"/>
        <v>0</v>
      </c>
      <c r="G420" s="143">
        <f t="shared" si="49"/>
        <v>3</v>
      </c>
      <c r="H420" s="143">
        <f t="shared" si="49"/>
        <v>3</v>
      </c>
      <c r="I420" s="143">
        <f t="shared" si="52"/>
        <v>0.26250000000000001</v>
      </c>
      <c r="J420" s="143"/>
      <c r="K420" s="143">
        <f t="shared" si="56"/>
        <v>0</v>
      </c>
      <c r="L420" s="143">
        <f t="shared" si="56"/>
        <v>0</v>
      </c>
      <c r="M420" s="143">
        <f t="shared" si="56"/>
        <v>0</v>
      </c>
      <c r="N420" s="143">
        <f t="shared" si="56"/>
        <v>0</v>
      </c>
      <c r="O420" s="143">
        <f t="shared" si="56"/>
        <v>1</v>
      </c>
      <c r="P420" s="143">
        <f t="shared" si="53"/>
        <v>1</v>
      </c>
      <c r="Q420" s="143">
        <f t="shared" si="54"/>
        <v>7</v>
      </c>
      <c r="R420" s="143">
        <f t="shared" si="55"/>
        <v>7</v>
      </c>
      <c r="S420" s="146"/>
      <c r="T420" s="259">
        <v>470165347</v>
      </c>
      <c r="U420" s="129" t="s">
        <v>684</v>
      </c>
      <c r="V420" s="259">
        <v>0</v>
      </c>
      <c r="W420" s="259">
        <v>0</v>
      </c>
      <c r="X420" s="259">
        <v>1</v>
      </c>
      <c r="Y420" s="259">
        <v>0</v>
      </c>
      <c r="Z420" s="259">
        <v>3</v>
      </c>
      <c r="AA420" s="259">
        <v>3</v>
      </c>
      <c r="AB420" s="259">
        <v>0</v>
      </c>
      <c r="AC420" s="259">
        <v>0</v>
      </c>
      <c r="AD420" s="259">
        <v>0</v>
      </c>
      <c r="AE420" s="259">
        <v>0</v>
      </c>
      <c r="AF420" s="259">
        <v>1</v>
      </c>
      <c r="AG420" s="259">
        <v>0</v>
      </c>
      <c r="AH420" s="259">
        <v>0</v>
      </c>
      <c r="AI420" s="259">
        <v>0</v>
      </c>
      <c r="AJ420" s="259">
        <v>1</v>
      </c>
      <c r="AK420" s="128"/>
      <c r="AL420" s="259">
        <v>470</v>
      </c>
      <c r="AM420" s="259">
        <v>165</v>
      </c>
      <c r="AN420" s="259">
        <v>347</v>
      </c>
      <c r="AO420" s="259">
        <v>7</v>
      </c>
    </row>
    <row r="421" spans="1:41">
      <c r="A421" s="131">
        <f t="shared" si="51"/>
        <v>474097097</v>
      </c>
      <c r="B421" s="132" t="str">
        <f t="shared" si="51"/>
        <v>NORTH CENTRAL CHARTER ESSENTIAL</v>
      </c>
      <c r="C421" s="143">
        <f t="shared" si="50"/>
        <v>0</v>
      </c>
      <c r="D421" s="143">
        <f t="shared" si="50"/>
        <v>0</v>
      </c>
      <c r="E421" s="143">
        <f t="shared" si="50"/>
        <v>0</v>
      </c>
      <c r="F421" s="143">
        <f t="shared" si="49"/>
        <v>0</v>
      </c>
      <c r="G421" s="143">
        <f t="shared" si="49"/>
        <v>72</v>
      </c>
      <c r="H421" s="143">
        <f t="shared" si="49"/>
        <v>92</v>
      </c>
      <c r="I421" s="143">
        <f t="shared" si="52"/>
        <v>6.3375000000000004</v>
      </c>
      <c r="J421" s="143"/>
      <c r="K421" s="143">
        <f t="shared" si="56"/>
        <v>0</v>
      </c>
      <c r="L421" s="143">
        <f t="shared" si="56"/>
        <v>0</v>
      </c>
      <c r="M421" s="143">
        <f t="shared" si="56"/>
        <v>5</v>
      </c>
      <c r="N421" s="143">
        <f t="shared" si="56"/>
        <v>0</v>
      </c>
      <c r="O421" s="143">
        <f t="shared" si="56"/>
        <v>36</v>
      </c>
      <c r="P421" s="143">
        <f t="shared" si="53"/>
        <v>50</v>
      </c>
      <c r="Q421" s="143">
        <f t="shared" si="54"/>
        <v>10</v>
      </c>
      <c r="R421" s="143">
        <f t="shared" si="55"/>
        <v>169</v>
      </c>
      <c r="S421" s="146"/>
      <c r="T421" s="259">
        <v>474097097</v>
      </c>
      <c r="U421" s="129" t="s">
        <v>1554</v>
      </c>
      <c r="V421" s="259">
        <v>0</v>
      </c>
      <c r="W421" s="259">
        <v>0</v>
      </c>
      <c r="X421" s="259">
        <v>0</v>
      </c>
      <c r="Y421" s="259">
        <v>0</v>
      </c>
      <c r="Z421" s="259">
        <v>72</v>
      </c>
      <c r="AA421" s="259">
        <v>92</v>
      </c>
      <c r="AB421" s="259">
        <v>0</v>
      </c>
      <c r="AC421" s="259">
        <v>0</v>
      </c>
      <c r="AD421" s="259">
        <v>5</v>
      </c>
      <c r="AE421" s="259">
        <v>0</v>
      </c>
      <c r="AF421" s="259">
        <v>36</v>
      </c>
      <c r="AG421" s="259">
        <v>0</v>
      </c>
      <c r="AH421" s="259">
        <v>0</v>
      </c>
      <c r="AI421" s="259">
        <v>0</v>
      </c>
      <c r="AJ421" s="259">
        <v>50</v>
      </c>
      <c r="AK421" s="128"/>
      <c r="AL421" s="259">
        <v>474</v>
      </c>
      <c r="AM421" s="259">
        <v>97</v>
      </c>
      <c r="AN421" s="259">
        <v>97</v>
      </c>
      <c r="AO421" s="259">
        <v>10</v>
      </c>
    </row>
    <row r="422" spans="1:41">
      <c r="A422" s="131">
        <f t="shared" si="51"/>
        <v>474097103</v>
      </c>
      <c r="B422" s="132" t="str">
        <f t="shared" si="51"/>
        <v>NORTH CENTRAL CHARTER ESSENTIAL</v>
      </c>
      <c r="C422" s="143">
        <f t="shared" si="50"/>
        <v>0</v>
      </c>
      <c r="D422" s="143">
        <f t="shared" si="50"/>
        <v>0</v>
      </c>
      <c r="E422" s="143">
        <f t="shared" si="50"/>
        <v>0</v>
      </c>
      <c r="F422" s="143">
        <f t="shared" si="49"/>
        <v>0</v>
      </c>
      <c r="G422" s="143">
        <f t="shared" si="49"/>
        <v>6</v>
      </c>
      <c r="H422" s="143">
        <f t="shared" si="49"/>
        <v>5</v>
      </c>
      <c r="I422" s="143">
        <f t="shared" si="52"/>
        <v>0.41249999999999998</v>
      </c>
      <c r="J422" s="143"/>
      <c r="K422" s="143">
        <f t="shared" si="56"/>
        <v>0</v>
      </c>
      <c r="L422" s="143">
        <f t="shared" si="56"/>
        <v>0</v>
      </c>
      <c r="M422" s="143">
        <f t="shared" si="56"/>
        <v>0</v>
      </c>
      <c r="N422" s="143">
        <f t="shared" si="56"/>
        <v>0</v>
      </c>
      <c r="O422" s="143">
        <f t="shared" si="56"/>
        <v>2</v>
      </c>
      <c r="P422" s="143">
        <f t="shared" si="53"/>
        <v>1</v>
      </c>
      <c r="Q422" s="143">
        <f t="shared" si="54"/>
        <v>6</v>
      </c>
      <c r="R422" s="143">
        <f t="shared" si="55"/>
        <v>11</v>
      </c>
      <c r="S422" s="146"/>
      <c r="T422" s="259">
        <v>474097103</v>
      </c>
      <c r="U422" s="129" t="s">
        <v>1554</v>
      </c>
      <c r="V422" s="259">
        <v>0</v>
      </c>
      <c r="W422" s="259">
        <v>0</v>
      </c>
      <c r="X422" s="259">
        <v>0</v>
      </c>
      <c r="Y422" s="259">
        <v>0</v>
      </c>
      <c r="Z422" s="259">
        <v>6</v>
      </c>
      <c r="AA422" s="259">
        <v>5</v>
      </c>
      <c r="AB422" s="259">
        <v>0</v>
      </c>
      <c r="AC422" s="259">
        <v>0</v>
      </c>
      <c r="AD422" s="259">
        <v>0</v>
      </c>
      <c r="AE422" s="259">
        <v>0</v>
      </c>
      <c r="AF422" s="259">
        <v>2</v>
      </c>
      <c r="AG422" s="259">
        <v>0</v>
      </c>
      <c r="AH422" s="259">
        <v>0</v>
      </c>
      <c r="AI422" s="259">
        <v>0</v>
      </c>
      <c r="AJ422" s="259">
        <v>1</v>
      </c>
      <c r="AK422" s="128"/>
      <c r="AL422" s="259">
        <v>474</v>
      </c>
      <c r="AM422" s="259">
        <v>97</v>
      </c>
      <c r="AN422" s="259">
        <v>103</v>
      </c>
      <c r="AO422" s="259">
        <v>6</v>
      </c>
    </row>
    <row r="423" spans="1:41">
      <c r="A423" s="131">
        <f t="shared" si="51"/>
        <v>474097153</v>
      </c>
      <c r="B423" s="132" t="str">
        <f t="shared" si="51"/>
        <v>NORTH CENTRAL CHARTER ESSENTIAL</v>
      </c>
      <c r="C423" s="143">
        <f t="shared" si="50"/>
        <v>0</v>
      </c>
      <c r="D423" s="143">
        <f t="shared" si="50"/>
        <v>0</v>
      </c>
      <c r="E423" s="143">
        <f t="shared" si="50"/>
        <v>0</v>
      </c>
      <c r="F423" s="143">
        <f t="shared" si="49"/>
        <v>0</v>
      </c>
      <c r="G423" s="143">
        <f t="shared" si="49"/>
        <v>12</v>
      </c>
      <c r="H423" s="143">
        <f t="shared" si="49"/>
        <v>25</v>
      </c>
      <c r="I423" s="143">
        <f t="shared" si="52"/>
        <v>1.425</v>
      </c>
      <c r="J423" s="143"/>
      <c r="K423" s="143">
        <f t="shared" si="56"/>
        <v>0</v>
      </c>
      <c r="L423" s="143">
        <f t="shared" si="56"/>
        <v>0</v>
      </c>
      <c r="M423" s="143">
        <f t="shared" si="56"/>
        <v>1</v>
      </c>
      <c r="N423" s="143">
        <f t="shared" si="56"/>
        <v>0</v>
      </c>
      <c r="O423" s="143">
        <f t="shared" si="56"/>
        <v>5</v>
      </c>
      <c r="P423" s="143">
        <f t="shared" si="53"/>
        <v>10</v>
      </c>
      <c r="Q423" s="143">
        <f t="shared" si="54"/>
        <v>9</v>
      </c>
      <c r="R423" s="143">
        <f t="shared" si="55"/>
        <v>38</v>
      </c>
      <c r="S423" s="146"/>
      <c r="T423" s="259">
        <v>474097153</v>
      </c>
      <c r="U423" s="129" t="s">
        <v>1554</v>
      </c>
      <c r="V423" s="259">
        <v>0</v>
      </c>
      <c r="W423" s="259">
        <v>0</v>
      </c>
      <c r="X423" s="259">
        <v>0</v>
      </c>
      <c r="Y423" s="259">
        <v>0</v>
      </c>
      <c r="Z423" s="259">
        <v>12</v>
      </c>
      <c r="AA423" s="259">
        <v>25</v>
      </c>
      <c r="AB423" s="259">
        <v>0</v>
      </c>
      <c r="AC423" s="259">
        <v>0</v>
      </c>
      <c r="AD423" s="259">
        <v>1</v>
      </c>
      <c r="AE423" s="259">
        <v>0</v>
      </c>
      <c r="AF423" s="259">
        <v>5</v>
      </c>
      <c r="AG423" s="259">
        <v>0</v>
      </c>
      <c r="AH423" s="259">
        <v>0</v>
      </c>
      <c r="AI423" s="259">
        <v>0</v>
      </c>
      <c r="AJ423" s="259">
        <v>10</v>
      </c>
      <c r="AK423" s="128"/>
      <c r="AL423" s="259">
        <v>474</v>
      </c>
      <c r="AM423" s="259">
        <v>97</v>
      </c>
      <c r="AN423" s="259">
        <v>153</v>
      </c>
      <c r="AO423" s="259">
        <v>9</v>
      </c>
    </row>
    <row r="424" spans="1:41">
      <c r="A424" s="131">
        <f t="shared" si="51"/>
        <v>474097158</v>
      </c>
      <c r="B424" s="132" t="str">
        <f t="shared" si="51"/>
        <v>NORTH CENTRAL CHARTER ESSENTIAL</v>
      </c>
      <c r="C424" s="143">
        <f t="shared" si="50"/>
        <v>0</v>
      </c>
      <c r="D424" s="143">
        <f t="shared" si="50"/>
        <v>0</v>
      </c>
      <c r="E424" s="143">
        <f t="shared" si="50"/>
        <v>0</v>
      </c>
      <c r="F424" s="143">
        <f t="shared" si="49"/>
        <v>0</v>
      </c>
      <c r="G424" s="143">
        <f t="shared" si="49"/>
        <v>1</v>
      </c>
      <c r="H424" s="143">
        <f t="shared" si="49"/>
        <v>1</v>
      </c>
      <c r="I424" s="143">
        <f t="shared" si="52"/>
        <v>7.4999999999999997E-2</v>
      </c>
      <c r="J424" s="143"/>
      <c r="K424" s="143">
        <f t="shared" si="56"/>
        <v>0</v>
      </c>
      <c r="L424" s="143">
        <f t="shared" si="56"/>
        <v>0</v>
      </c>
      <c r="M424" s="143">
        <f t="shared" si="56"/>
        <v>0</v>
      </c>
      <c r="N424" s="143">
        <f t="shared" si="56"/>
        <v>0</v>
      </c>
      <c r="O424" s="143">
        <f t="shared" si="56"/>
        <v>0</v>
      </c>
      <c r="P424" s="143">
        <f t="shared" si="53"/>
        <v>0</v>
      </c>
      <c r="Q424" s="143">
        <f t="shared" si="54"/>
        <v>1</v>
      </c>
      <c r="R424" s="143">
        <f t="shared" si="55"/>
        <v>2</v>
      </c>
      <c r="S424" s="146"/>
      <c r="T424" s="259">
        <v>474097158</v>
      </c>
      <c r="U424" s="129" t="s">
        <v>1554</v>
      </c>
      <c r="V424" s="259">
        <v>0</v>
      </c>
      <c r="W424" s="259">
        <v>0</v>
      </c>
      <c r="X424" s="259">
        <v>0</v>
      </c>
      <c r="Y424" s="259">
        <v>0</v>
      </c>
      <c r="Z424" s="259">
        <v>1</v>
      </c>
      <c r="AA424" s="259">
        <v>1</v>
      </c>
      <c r="AB424" s="259">
        <v>0</v>
      </c>
      <c r="AC424" s="259">
        <v>0</v>
      </c>
      <c r="AD424" s="259">
        <v>0</v>
      </c>
      <c r="AE424" s="259">
        <v>0</v>
      </c>
      <c r="AF424" s="259">
        <v>0</v>
      </c>
      <c r="AG424" s="259">
        <v>0</v>
      </c>
      <c r="AH424" s="259">
        <v>0</v>
      </c>
      <c r="AI424" s="259">
        <v>0</v>
      </c>
      <c r="AJ424" s="259">
        <v>0</v>
      </c>
      <c r="AK424" s="128"/>
      <c r="AL424" s="259">
        <v>474</v>
      </c>
      <c r="AM424" s="259">
        <v>97</v>
      </c>
      <c r="AN424" s="259">
        <v>158</v>
      </c>
      <c r="AO424" s="259">
        <v>1</v>
      </c>
    </row>
    <row r="425" spans="1:41">
      <c r="A425" s="131">
        <f t="shared" si="51"/>
        <v>474097162</v>
      </c>
      <c r="B425" s="132" t="str">
        <f t="shared" si="51"/>
        <v>NORTH CENTRAL CHARTER ESSENTIAL</v>
      </c>
      <c r="C425" s="143">
        <f t="shared" si="50"/>
        <v>0</v>
      </c>
      <c r="D425" s="143">
        <f t="shared" si="50"/>
        <v>0</v>
      </c>
      <c r="E425" s="143">
        <f t="shared" si="50"/>
        <v>0</v>
      </c>
      <c r="F425" s="143">
        <f t="shared" si="49"/>
        <v>0</v>
      </c>
      <c r="G425" s="143">
        <f t="shared" si="49"/>
        <v>3</v>
      </c>
      <c r="H425" s="143">
        <f t="shared" si="49"/>
        <v>14</v>
      </c>
      <c r="I425" s="143">
        <f t="shared" si="52"/>
        <v>0.63749999999999996</v>
      </c>
      <c r="J425" s="143"/>
      <c r="K425" s="143">
        <f t="shared" si="56"/>
        <v>0</v>
      </c>
      <c r="L425" s="143">
        <f t="shared" si="56"/>
        <v>0</v>
      </c>
      <c r="M425" s="143">
        <f t="shared" si="56"/>
        <v>0</v>
      </c>
      <c r="N425" s="143">
        <f t="shared" si="56"/>
        <v>0</v>
      </c>
      <c r="O425" s="143">
        <f t="shared" si="56"/>
        <v>1</v>
      </c>
      <c r="P425" s="143">
        <f t="shared" si="53"/>
        <v>1</v>
      </c>
      <c r="Q425" s="143">
        <f t="shared" si="54"/>
        <v>2</v>
      </c>
      <c r="R425" s="143">
        <f t="shared" si="55"/>
        <v>17</v>
      </c>
      <c r="S425" s="146"/>
      <c r="T425" s="259">
        <v>474097162</v>
      </c>
      <c r="U425" s="129" t="s">
        <v>1554</v>
      </c>
      <c r="V425" s="259">
        <v>0</v>
      </c>
      <c r="W425" s="259">
        <v>0</v>
      </c>
      <c r="X425" s="259">
        <v>0</v>
      </c>
      <c r="Y425" s="259">
        <v>0</v>
      </c>
      <c r="Z425" s="259">
        <v>3</v>
      </c>
      <c r="AA425" s="259">
        <v>14</v>
      </c>
      <c r="AB425" s="259">
        <v>0</v>
      </c>
      <c r="AC425" s="259">
        <v>0</v>
      </c>
      <c r="AD425" s="259">
        <v>0</v>
      </c>
      <c r="AE425" s="259">
        <v>0</v>
      </c>
      <c r="AF425" s="259">
        <v>1</v>
      </c>
      <c r="AG425" s="259">
        <v>0</v>
      </c>
      <c r="AH425" s="259">
        <v>0</v>
      </c>
      <c r="AI425" s="259">
        <v>0</v>
      </c>
      <c r="AJ425" s="259">
        <v>1</v>
      </c>
      <c r="AK425" s="128"/>
      <c r="AL425" s="259">
        <v>474</v>
      </c>
      <c r="AM425" s="259">
        <v>97</v>
      </c>
      <c r="AN425" s="259">
        <v>162</v>
      </c>
      <c r="AO425" s="259">
        <v>2</v>
      </c>
    </row>
    <row r="426" spans="1:41">
      <c r="A426" s="131">
        <f t="shared" si="51"/>
        <v>474097343</v>
      </c>
      <c r="B426" s="132" t="str">
        <f t="shared" si="51"/>
        <v>NORTH CENTRAL CHARTER ESSENTIAL</v>
      </c>
      <c r="C426" s="143">
        <f t="shared" si="50"/>
        <v>0</v>
      </c>
      <c r="D426" s="143">
        <f t="shared" si="50"/>
        <v>0</v>
      </c>
      <c r="E426" s="143">
        <f t="shared" si="50"/>
        <v>0</v>
      </c>
      <c r="F426" s="143">
        <f t="shared" si="49"/>
        <v>0</v>
      </c>
      <c r="G426" s="143">
        <f t="shared" si="49"/>
        <v>21</v>
      </c>
      <c r="H426" s="143">
        <f t="shared" si="49"/>
        <v>22</v>
      </c>
      <c r="I426" s="143">
        <f t="shared" si="52"/>
        <v>1.6125</v>
      </c>
      <c r="J426" s="143"/>
      <c r="K426" s="143">
        <f t="shared" si="56"/>
        <v>0</v>
      </c>
      <c r="L426" s="143">
        <f t="shared" si="56"/>
        <v>0</v>
      </c>
      <c r="M426" s="143">
        <f t="shared" si="56"/>
        <v>0</v>
      </c>
      <c r="N426" s="143">
        <f t="shared" si="56"/>
        <v>0</v>
      </c>
      <c r="O426" s="143">
        <f t="shared" si="56"/>
        <v>9</v>
      </c>
      <c r="P426" s="143">
        <f t="shared" si="53"/>
        <v>4</v>
      </c>
      <c r="Q426" s="143">
        <f t="shared" si="54"/>
        <v>7</v>
      </c>
      <c r="R426" s="143">
        <f t="shared" si="55"/>
        <v>43</v>
      </c>
      <c r="S426" s="146"/>
      <c r="T426" s="259">
        <v>474097343</v>
      </c>
      <c r="U426" s="129" t="s">
        <v>1554</v>
      </c>
      <c r="V426" s="259">
        <v>0</v>
      </c>
      <c r="W426" s="259">
        <v>0</v>
      </c>
      <c r="X426" s="259">
        <v>0</v>
      </c>
      <c r="Y426" s="259">
        <v>0</v>
      </c>
      <c r="Z426" s="259">
        <v>21</v>
      </c>
      <c r="AA426" s="259">
        <v>22</v>
      </c>
      <c r="AB426" s="259">
        <v>0</v>
      </c>
      <c r="AC426" s="259">
        <v>0</v>
      </c>
      <c r="AD426" s="259">
        <v>0</v>
      </c>
      <c r="AE426" s="259">
        <v>0</v>
      </c>
      <c r="AF426" s="259">
        <v>9</v>
      </c>
      <c r="AG426" s="259">
        <v>0</v>
      </c>
      <c r="AH426" s="259">
        <v>0</v>
      </c>
      <c r="AI426" s="259">
        <v>0</v>
      </c>
      <c r="AJ426" s="259">
        <v>4</v>
      </c>
      <c r="AK426" s="128"/>
      <c r="AL426" s="259">
        <v>474</v>
      </c>
      <c r="AM426" s="259">
        <v>97</v>
      </c>
      <c r="AN426" s="259">
        <v>343</v>
      </c>
      <c r="AO426" s="259">
        <v>7</v>
      </c>
    </row>
    <row r="427" spans="1:41">
      <c r="A427" s="131">
        <f t="shared" si="51"/>
        <v>474097610</v>
      </c>
      <c r="B427" s="132" t="str">
        <f t="shared" si="51"/>
        <v>NORTH CENTRAL CHARTER ESSENTIAL</v>
      </c>
      <c r="C427" s="143">
        <f t="shared" si="50"/>
        <v>0</v>
      </c>
      <c r="D427" s="143">
        <f t="shared" si="50"/>
        <v>0</v>
      </c>
      <c r="E427" s="143">
        <f t="shared" si="50"/>
        <v>0</v>
      </c>
      <c r="F427" s="143">
        <f t="shared" si="49"/>
        <v>0</v>
      </c>
      <c r="G427" s="143">
        <f t="shared" si="49"/>
        <v>4</v>
      </c>
      <c r="H427" s="143">
        <f t="shared" si="49"/>
        <v>5</v>
      </c>
      <c r="I427" s="143">
        <f t="shared" si="52"/>
        <v>0.33750000000000002</v>
      </c>
      <c r="J427" s="143"/>
      <c r="K427" s="143">
        <f t="shared" si="56"/>
        <v>0</v>
      </c>
      <c r="L427" s="143">
        <f t="shared" si="56"/>
        <v>0</v>
      </c>
      <c r="M427" s="143">
        <f t="shared" si="56"/>
        <v>0</v>
      </c>
      <c r="N427" s="143">
        <f t="shared" si="56"/>
        <v>0</v>
      </c>
      <c r="O427" s="143">
        <f t="shared" si="56"/>
        <v>0</v>
      </c>
      <c r="P427" s="143">
        <f t="shared" si="53"/>
        <v>2</v>
      </c>
      <c r="Q427" s="143">
        <f t="shared" si="54"/>
        <v>5</v>
      </c>
      <c r="R427" s="143">
        <f t="shared" si="55"/>
        <v>9</v>
      </c>
      <c r="S427" s="146"/>
      <c r="T427" s="259">
        <v>474097610</v>
      </c>
      <c r="U427" s="129" t="s">
        <v>1554</v>
      </c>
      <c r="V427" s="259">
        <v>0</v>
      </c>
      <c r="W427" s="259">
        <v>0</v>
      </c>
      <c r="X427" s="259">
        <v>0</v>
      </c>
      <c r="Y427" s="259">
        <v>0</v>
      </c>
      <c r="Z427" s="259">
        <v>4</v>
      </c>
      <c r="AA427" s="259">
        <v>5</v>
      </c>
      <c r="AB427" s="259">
        <v>0</v>
      </c>
      <c r="AC427" s="259">
        <v>0</v>
      </c>
      <c r="AD427" s="259">
        <v>0</v>
      </c>
      <c r="AE427" s="259">
        <v>0</v>
      </c>
      <c r="AF427" s="259">
        <v>0</v>
      </c>
      <c r="AG427" s="259">
        <v>0</v>
      </c>
      <c r="AH427" s="259">
        <v>0</v>
      </c>
      <c r="AI427" s="259">
        <v>0</v>
      </c>
      <c r="AJ427" s="259">
        <v>2</v>
      </c>
      <c r="AK427" s="128"/>
      <c r="AL427" s="259">
        <v>474</v>
      </c>
      <c r="AM427" s="259">
        <v>97</v>
      </c>
      <c r="AN427" s="259">
        <v>610</v>
      </c>
      <c r="AO427" s="259">
        <v>5</v>
      </c>
    </row>
    <row r="428" spans="1:41">
      <c r="A428" s="131">
        <f t="shared" si="51"/>
        <v>474097615</v>
      </c>
      <c r="B428" s="132" t="str">
        <f t="shared" si="51"/>
        <v>NORTH CENTRAL CHARTER ESSENTIAL</v>
      </c>
      <c r="C428" s="143">
        <f t="shared" si="50"/>
        <v>0</v>
      </c>
      <c r="D428" s="143">
        <f t="shared" si="50"/>
        <v>0</v>
      </c>
      <c r="E428" s="143">
        <f t="shared" si="50"/>
        <v>0</v>
      </c>
      <c r="F428" s="143">
        <f t="shared" si="49"/>
        <v>0</v>
      </c>
      <c r="G428" s="143">
        <f t="shared" si="49"/>
        <v>0</v>
      </c>
      <c r="H428" s="143">
        <f t="shared" si="49"/>
        <v>2</v>
      </c>
      <c r="I428" s="143">
        <f t="shared" si="52"/>
        <v>7.4999999999999997E-2</v>
      </c>
      <c r="J428" s="143"/>
      <c r="K428" s="143">
        <f t="shared" si="56"/>
        <v>0</v>
      </c>
      <c r="L428" s="143">
        <f t="shared" si="56"/>
        <v>0</v>
      </c>
      <c r="M428" s="143">
        <f t="shared" si="56"/>
        <v>0</v>
      </c>
      <c r="N428" s="143">
        <f t="shared" si="56"/>
        <v>0</v>
      </c>
      <c r="O428" s="143">
        <f t="shared" si="56"/>
        <v>0</v>
      </c>
      <c r="P428" s="143">
        <f t="shared" si="53"/>
        <v>1</v>
      </c>
      <c r="Q428" s="143">
        <f t="shared" si="54"/>
        <v>10</v>
      </c>
      <c r="R428" s="143">
        <f t="shared" si="55"/>
        <v>2</v>
      </c>
      <c r="S428" s="146"/>
      <c r="T428" s="259">
        <v>474097615</v>
      </c>
      <c r="U428" s="129" t="s">
        <v>1554</v>
      </c>
      <c r="V428" s="259">
        <v>0</v>
      </c>
      <c r="W428" s="259">
        <v>0</v>
      </c>
      <c r="X428" s="259">
        <v>0</v>
      </c>
      <c r="Y428" s="259">
        <v>0</v>
      </c>
      <c r="Z428" s="259">
        <v>0</v>
      </c>
      <c r="AA428" s="259">
        <v>2</v>
      </c>
      <c r="AB428" s="259">
        <v>0</v>
      </c>
      <c r="AC428" s="259">
        <v>0</v>
      </c>
      <c r="AD428" s="259">
        <v>0</v>
      </c>
      <c r="AE428" s="259">
        <v>0</v>
      </c>
      <c r="AF428" s="259">
        <v>0</v>
      </c>
      <c r="AG428" s="259">
        <v>0</v>
      </c>
      <c r="AH428" s="259">
        <v>0</v>
      </c>
      <c r="AI428" s="259">
        <v>0</v>
      </c>
      <c r="AJ428" s="259">
        <v>1</v>
      </c>
      <c r="AK428" s="128"/>
      <c r="AL428" s="259">
        <v>474</v>
      </c>
      <c r="AM428" s="259">
        <v>97</v>
      </c>
      <c r="AN428" s="259">
        <v>615</v>
      </c>
      <c r="AO428" s="259">
        <v>10</v>
      </c>
    </row>
    <row r="429" spans="1:41">
      <c r="A429" s="131">
        <f t="shared" si="51"/>
        <v>474097616</v>
      </c>
      <c r="B429" s="132" t="str">
        <f t="shared" si="51"/>
        <v>NORTH CENTRAL CHARTER ESSENTIAL</v>
      </c>
      <c r="C429" s="143">
        <f t="shared" si="50"/>
        <v>0</v>
      </c>
      <c r="D429" s="143">
        <f t="shared" si="50"/>
        <v>0</v>
      </c>
      <c r="E429" s="143">
        <f t="shared" si="50"/>
        <v>0</v>
      </c>
      <c r="F429" s="143">
        <f t="shared" si="49"/>
        <v>0</v>
      </c>
      <c r="G429" s="143">
        <f t="shared" si="49"/>
        <v>1</v>
      </c>
      <c r="H429" s="143">
        <f t="shared" si="49"/>
        <v>9</v>
      </c>
      <c r="I429" s="143">
        <f t="shared" si="52"/>
        <v>0.375</v>
      </c>
      <c r="J429" s="143"/>
      <c r="K429" s="143">
        <f t="shared" si="56"/>
        <v>0</v>
      </c>
      <c r="L429" s="143">
        <f t="shared" si="56"/>
        <v>0</v>
      </c>
      <c r="M429" s="143">
        <f t="shared" si="56"/>
        <v>0</v>
      </c>
      <c r="N429" s="143">
        <f t="shared" si="56"/>
        <v>0</v>
      </c>
      <c r="O429" s="143">
        <f t="shared" si="56"/>
        <v>0</v>
      </c>
      <c r="P429" s="143">
        <f t="shared" si="53"/>
        <v>2</v>
      </c>
      <c r="Q429" s="143">
        <f t="shared" si="54"/>
        <v>5</v>
      </c>
      <c r="R429" s="143">
        <f t="shared" si="55"/>
        <v>10</v>
      </c>
      <c r="S429" s="146"/>
      <c r="T429" s="259">
        <v>474097616</v>
      </c>
      <c r="U429" s="129" t="s">
        <v>1554</v>
      </c>
      <c r="V429" s="259">
        <v>0</v>
      </c>
      <c r="W429" s="259">
        <v>0</v>
      </c>
      <c r="X429" s="259">
        <v>0</v>
      </c>
      <c r="Y429" s="259">
        <v>0</v>
      </c>
      <c r="Z429" s="259">
        <v>1</v>
      </c>
      <c r="AA429" s="259">
        <v>9</v>
      </c>
      <c r="AB429" s="259">
        <v>0</v>
      </c>
      <c r="AC429" s="259">
        <v>0</v>
      </c>
      <c r="AD429" s="259">
        <v>0</v>
      </c>
      <c r="AE429" s="259">
        <v>0</v>
      </c>
      <c r="AF429" s="259">
        <v>0</v>
      </c>
      <c r="AG429" s="259">
        <v>0</v>
      </c>
      <c r="AH429" s="259">
        <v>0</v>
      </c>
      <c r="AI429" s="259">
        <v>0</v>
      </c>
      <c r="AJ429" s="259">
        <v>2</v>
      </c>
      <c r="AK429" s="128"/>
      <c r="AL429" s="259">
        <v>474</v>
      </c>
      <c r="AM429" s="259">
        <v>97</v>
      </c>
      <c r="AN429" s="259">
        <v>616</v>
      </c>
      <c r="AO429" s="259">
        <v>5</v>
      </c>
    </row>
    <row r="430" spans="1:41">
      <c r="A430" s="131">
        <f t="shared" si="51"/>
        <v>474097720</v>
      </c>
      <c r="B430" s="132" t="str">
        <f t="shared" si="51"/>
        <v>NORTH CENTRAL CHARTER ESSENTIAL</v>
      </c>
      <c r="C430" s="143">
        <f t="shared" si="50"/>
        <v>0</v>
      </c>
      <c r="D430" s="143">
        <f t="shared" si="50"/>
        <v>0</v>
      </c>
      <c r="E430" s="143">
        <f t="shared" si="50"/>
        <v>0</v>
      </c>
      <c r="F430" s="143">
        <f t="shared" si="49"/>
        <v>0</v>
      </c>
      <c r="G430" s="143">
        <f t="shared" si="49"/>
        <v>5</v>
      </c>
      <c r="H430" s="143">
        <f t="shared" si="49"/>
        <v>5</v>
      </c>
      <c r="I430" s="143">
        <f t="shared" si="52"/>
        <v>0.375</v>
      </c>
      <c r="J430" s="143"/>
      <c r="K430" s="143">
        <f t="shared" si="56"/>
        <v>0</v>
      </c>
      <c r="L430" s="143">
        <f t="shared" si="56"/>
        <v>0</v>
      </c>
      <c r="M430" s="143">
        <f t="shared" si="56"/>
        <v>0</v>
      </c>
      <c r="N430" s="143">
        <f t="shared" si="56"/>
        <v>0</v>
      </c>
      <c r="O430" s="143">
        <f t="shared" si="56"/>
        <v>2</v>
      </c>
      <c r="P430" s="143">
        <f t="shared" si="53"/>
        <v>5</v>
      </c>
      <c r="Q430" s="143">
        <f t="shared" si="54"/>
        <v>10</v>
      </c>
      <c r="R430" s="143">
        <f t="shared" si="55"/>
        <v>10</v>
      </c>
      <c r="S430" s="146"/>
      <c r="T430" s="259">
        <v>474097720</v>
      </c>
      <c r="U430" s="129" t="s">
        <v>1554</v>
      </c>
      <c r="V430" s="259">
        <v>0</v>
      </c>
      <c r="W430" s="259">
        <v>0</v>
      </c>
      <c r="X430" s="259">
        <v>0</v>
      </c>
      <c r="Y430" s="259">
        <v>0</v>
      </c>
      <c r="Z430" s="259">
        <v>5</v>
      </c>
      <c r="AA430" s="259">
        <v>5</v>
      </c>
      <c r="AB430" s="259">
        <v>0</v>
      </c>
      <c r="AC430" s="259">
        <v>0</v>
      </c>
      <c r="AD430" s="259">
        <v>0</v>
      </c>
      <c r="AE430" s="259">
        <v>0</v>
      </c>
      <c r="AF430" s="259">
        <v>2</v>
      </c>
      <c r="AG430" s="259">
        <v>0</v>
      </c>
      <c r="AH430" s="259">
        <v>0</v>
      </c>
      <c r="AI430" s="259">
        <v>0</v>
      </c>
      <c r="AJ430" s="259">
        <v>5</v>
      </c>
      <c r="AK430" s="128"/>
      <c r="AL430" s="259">
        <v>474</v>
      </c>
      <c r="AM430" s="259">
        <v>97</v>
      </c>
      <c r="AN430" s="259">
        <v>720</v>
      </c>
      <c r="AO430" s="259">
        <v>10</v>
      </c>
    </row>
    <row r="431" spans="1:41">
      <c r="A431" s="131">
        <f t="shared" si="51"/>
        <v>474097725</v>
      </c>
      <c r="B431" s="132" t="str">
        <f t="shared" si="51"/>
        <v>NORTH CENTRAL CHARTER ESSENTIAL</v>
      </c>
      <c r="C431" s="143">
        <f t="shared" si="50"/>
        <v>0</v>
      </c>
      <c r="D431" s="143">
        <f t="shared" si="50"/>
        <v>0</v>
      </c>
      <c r="E431" s="143">
        <f t="shared" si="50"/>
        <v>0</v>
      </c>
      <c r="F431" s="143">
        <f t="shared" si="49"/>
        <v>0</v>
      </c>
      <c r="G431" s="143">
        <f t="shared" si="49"/>
        <v>0</v>
      </c>
      <c r="H431" s="143">
        <f t="shared" si="49"/>
        <v>1</v>
      </c>
      <c r="I431" s="143">
        <f t="shared" si="52"/>
        <v>3.7499999999999999E-2</v>
      </c>
      <c r="J431" s="143"/>
      <c r="K431" s="143">
        <f t="shared" si="56"/>
        <v>0</v>
      </c>
      <c r="L431" s="143">
        <f t="shared" si="56"/>
        <v>0</v>
      </c>
      <c r="M431" s="143">
        <f t="shared" si="56"/>
        <v>0</v>
      </c>
      <c r="N431" s="143">
        <f t="shared" si="56"/>
        <v>0</v>
      </c>
      <c r="O431" s="143">
        <f t="shared" si="56"/>
        <v>0</v>
      </c>
      <c r="P431" s="143">
        <f t="shared" si="53"/>
        <v>0</v>
      </c>
      <c r="Q431" s="143">
        <f t="shared" si="54"/>
        <v>1</v>
      </c>
      <c r="R431" s="143">
        <f t="shared" si="55"/>
        <v>1</v>
      </c>
      <c r="S431" s="146"/>
      <c r="T431" s="259">
        <v>474097725</v>
      </c>
      <c r="U431" s="129" t="s">
        <v>1554</v>
      </c>
      <c r="V431" s="259">
        <v>0</v>
      </c>
      <c r="W431" s="259">
        <v>0</v>
      </c>
      <c r="X431" s="259">
        <v>0</v>
      </c>
      <c r="Y431" s="259">
        <v>0</v>
      </c>
      <c r="Z431" s="259">
        <v>0</v>
      </c>
      <c r="AA431" s="259">
        <v>1</v>
      </c>
      <c r="AB431" s="259">
        <v>0</v>
      </c>
      <c r="AC431" s="259">
        <v>0</v>
      </c>
      <c r="AD431" s="259">
        <v>0</v>
      </c>
      <c r="AE431" s="259">
        <v>0</v>
      </c>
      <c r="AF431" s="259">
        <v>0</v>
      </c>
      <c r="AG431" s="259">
        <v>0</v>
      </c>
      <c r="AH431" s="259">
        <v>0</v>
      </c>
      <c r="AI431" s="259">
        <v>0</v>
      </c>
      <c r="AJ431" s="259">
        <v>0</v>
      </c>
      <c r="AK431" s="128"/>
      <c r="AL431" s="259">
        <v>474</v>
      </c>
      <c r="AM431" s="259">
        <v>97</v>
      </c>
      <c r="AN431" s="259">
        <v>725</v>
      </c>
      <c r="AO431" s="259">
        <v>1</v>
      </c>
    </row>
    <row r="432" spans="1:41">
      <c r="A432" s="131">
        <f t="shared" si="51"/>
        <v>474097735</v>
      </c>
      <c r="B432" s="132" t="str">
        <f t="shared" si="51"/>
        <v>NORTH CENTRAL CHARTER ESSENTIAL</v>
      </c>
      <c r="C432" s="143">
        <f t="shared" si="50"/>
        <v>0</v>
      </c>
      <c r="D432" s="143">
        <f t="shared" si="50"/>
        <v>0</v>
      </c>
      <c r="E432" s="143">
        <f t="shared" si="50"/>
        <v>0</v>
      </c>
      <c r="F432" s="143">
        <f t="shared" si="49"/>
        <v>0</v>
      </c>
      <c r="G432" s="143">
        <f t="shared" si="49"/>
        <v>4</v>
      </c>
      <c r="H432" s="143">
        <f t="shared" si="49"/>
        <v>13</v>
      </c>
      <c r="I432" s="143">
        <f t="shared" si="52"/>
        <v>0.63749999999999996</v>
      </c>
      <c r="J432" s="143"/>
      <c r="K432" s="143">
        <f t="shared" si="56"/>
        <v>0</v>
      </c>
      <c r="L432" s="143">
        <f t="shared" si="56"/>
        <v>0</v>
      </c>
      <c r="M432" s="143">
        <f t="shared" si="56"/>
        <v>0</v>
      </c>
      <c r="N432" s="143">
        <f t="shared" si="56"/>
        <v>0</v>
      </c>
      <c r="O432" s="143">
        <f t="shared" si="56"/>
        <v>2</v>
      </c>
      <c r="P432" s="143">
        <f t="shared" si="53"/>
        <v>3</v>
      </c>
      <c r="Q432" s="143">
        <f t="shared" si="54"/>
        <v>7</v>
      </c>
      <c r="R432" s="143">
        <f t="shared" si="55"/>
        <v>17</v>
      </c>
      <c r="S432" s="146"/>
      <c r="T432" s="259">
        <v>474097735</v>
      </c>
      <c r="U432" s="129" t="s">
        <v>1554</v>
      </c>
      <c r="V432" s="259">
        <v>0</v>
      </c>
      <c r="W432" s="259">
        <v>0</v>
      </c>
      <c r="X432" s="259">
        <v>0</v>
      </c>
      <c r="Y432" s="259">
        <v>0</v>
      </c>
      <c r="Z432" s="259">
        <v>4</v>
      </c>
      <c r="AA432" s="259">
        <v>13</v>
      </c>
      <c r="AB432" s="259">
        <v>0</v>
      </c>
      <c r="AC432" s="259">
        <v>0</v>
      </c>
      <c r="AD432" s="259">
        <v>0</v>
      </c>
      <c r="AE432" s="259">
        <v>0</v>
      </c>
      <c r="AF432" s="259">
        <v>2</v>
      </c>
      <c r="AG432" s="259">
        <v>0</v>
      </c>
      <c r="AH432" s="259">
        <v>0</v>
      </c>
      <c r="AI432" s="259">
        <v>0</v>
      </c>
      <c r="AJ432" s="259">
        <v>3</v>
      </c>
      <c r="AK432" s="128"/>
      <c r="AL432" s="259">
        <v>474</v>
      </c>
      <c r="AM432" s="259">
        <v>97</v>
      </c>
      <c r="AN432" s="259">
        <v>735</v>
      </c>
      <c r="AO432" s="259">
        <v>7</v>
      </c>
    </row>
    <row r="433" spans="1:41">
      <c r="A433" s="131">
        <f t="shared" si="51"/>
        <v>474097753</v>
      </c>
      <c r="B433" s="132" t="str">
        <f t="shared" si="51"/>
        <v>NORTH CENTRAL CHARTER ESSENTIAL</v>
      </c>
      <c r="C433" s="143">
        <f t="shared" si="50"/>
        <v>0</v>
      </c>
      <c r="D433" s="143">
        <f t="shared" si="50"/>
        <v>0</v>
      </c>
      <c r="E433" s="143">
        <f t="shared" si="50"/>
        <v>0</v>
      </c>
      <c r="F433" s="143">
        <f t="shared" si="49"/>
        <v>0</v>
      </c>
      <c r="G433" s="143">
        <f t="shared" si="49"/>
        <v>15</v>
      </c>
      <c r="H433" s="143">
        <f t="shared" si="49"/>
        <v>4</v>
      </c>
      <c r="I433" s="143">
        <f t="shared" si="52"/>
        <v>0.71250000000000002</v>
      </c>
      <c r="J433" s="143"/>
      <c r="K433" s="143">
        <f t="shared" si="56"/>
        <v>0</v>
      </c>
      <c r="L433" s="143">
        <f t="shared" si="56"/>
        <v>0</v>
      </c>
      <c r="M433" s="143">
        <f t="shared" si="56"/>
        <v>0</v>
      </c>
      <c r="N433" s="143">
        <f t="shared" si="56"/>
        <v>0</v>
      </c>
      <c r="O433" s="143">
        <f t="shared" si="56"/>
        <v>1</v>
      </c>
      <c r="P433" s="143">
        <f t="shared" si="53"/>
        <v>0</v>
      </c>
      <c r="Q433" s="143">
        <f t="shared" si="54"/>
        <v>1</v>
      </c>
      <c r="R433" s="143">
        <f t="shared" si="55"/>
        <v>19</v>
      </c>
      <c r="S433" s="146"/>
      <c r="T433" s="259">
        <v>474097753</v>
      </c>
      <c r="U433" s="129" t="s">
        <v>1554</v>
      </c>
      <c r="V433" s="259">
        <v>0</v>
      </c>
      <c r="W433" s="259">
        <v>0</v>
      </c>
      <c r="X433" s="259">
        <v>0</v>
      </c>
      <c r="Y433" s="259">
        <v>0</v>
      </c>
      <c r="Z433" s="259">
        <v>15</v>
      </c>
      <c r="AA433" s="259">
        <v>4</v>
      </c>
      <c r="AB433" s="259">
        <v>0</v>
      </c>
      <c r="AC433" s="259">
        <v>0</v>
      </c>
      <c r="AD433" s="259">
        <v>0</v>
      </c>
      <c r="AE433" s="259">
        <v>0</v>
      </c>
      <c r="AF433" s="259">
        <v>1</v>
      </c>
      <c r="AG433" s="259">
        <v>0</v>
      </c>
      <c r="AH433" s="259">
        <v>0</v>
      </c>
      <c r="AI433" s="259">
        <v>0</v>
      </c>
      <c r="AJ433" s="259">
        <v>0</v>
      </c>
      <c r="AK433" s="128"/>
      <c r="AL433" s="259">
        <v>474</v>
      </c>
      <c r="AM433" s="259">
        <v>97</v>
      </c>
      <c r="AN433" s="259">
        <v>753</v>
      </c>
      <c r="AO433" s="259">
        <v>1</v>
      </c>
    </row>
    <row r="434" spans="1:41">
      <c r="A434" s="131">
        <f t="shared" si="51"/>
        <v>474097755</v>
      </c>
      <c r="B434" s="132" t="str">
        <f t="shared" si="51"/>
        <v>NORTH CENTRAL CHARTER ESSENTIAL</v>
      </c>
      <c r="C434" s="143">
        <f t="shared" si="50"/>
        <v>0</v>
      </c>
      <c r="D434" s="143">
        <f t="shared" si="50"/>
        <v>0</v>
      </c>
      <c r="E434" s="143">
        <f t="shared" si="50"/>
        <v>0</v>
      </c>
      <c r="F434" s="143">
        <f t="shared" si="49"/>
        <v>0</v>
      </c>
      <c r="G434" s="143">
        <f t="shared" si="49"/>
        <v>1</v>
      </c>
      <c r="H434" s="143">
        <f t="shared" si="49"/>
        <v>2</v>
      </c>
      <c r="I434" s="143">
        <f t="shared" si="52"/>
        <v>0.1125</v>
      </c>
      <c r="J434" s="143"/>
      <c r="K434" s="143">
        <f t="shared" si="56"/>
        <v>0</v>
      </c>
      <c r="L434" s="143">
        <f t="shared" si="56"/>
        <v>0</v>
      </c>
      <c r="M434" s="143">
        <f t="shared" si="56"/>
        <v>0</v>
      </c>
      <c r="N434" s="143">
        <f t="shared" si="56"/>
        <v>0</v>
      </c>
      <c r="O434" s="143">
        <f t="shared" si="56"/>
        <v>0</v>
      </c>
      <c r="P434" s="143">
        <f t="shared" si="53"/>
        <v>0</v>
      </c>
      <c r="Q434" s="143">
        <f t="shared" si="54"/>
        <v>1</v>
      </c>
      <c r="R434" s="143">
        <f t="shared" si="55"/>
        <v>3</v>
      </c>
      <c r="S434" s="146"/>
      <c r="T434" s="259">
        <v>474097755</v>
      </c>
      <c r="U434" s="129" t="s">
        <v>1554</v>
      </c>
      <c r="V434" s="259">
        <v>0</v>
      </c>
      <c r="W434" s="259">
        <v>0</v>
      </c>
      <c r="X434" s="259">
        <v>0</v>
      </c>
      <c r="Y434" s="259">
        <v>0</v>
      </c>
      <c r="Z434" s="259">
        <v>1</v>
      </c>
      <c r="AA434" s="259">
        <v>2</v>
      </c>
      <c r="AB434" s="259">
        <v>0</v>
      </c>
      <c r="AC434" s="259">
        <v>0</v>
      </c>
      <c r="AD434" s="259">
        <v>0</v>
      </c>
      <c r="AE434" s="259">
        <v>0</v>
      </c>
      <c r="AF434" s="259">
        <v>0</v>
      </c>
      <c r="AG434" s="259">
        <v>0</v>
      </c>
      <c r="AH434" s="259">
        <v>0</v>
      </c>
      <c r="AI434" s="259">
        <v>0</v>
      </c>
      <c r="AJ434" s="259">
        <v>0</v>
      </c>
      <c r="AK434" s="128"/>
      <c r="AL434" s="259">
        <v>474</v>
      </c>
      <c r="AM434" s="259">
        <v>97</v>
      </c>
      <c r="AN434" s="259">
        <v>755</v>
      </c>
      <c r="AO434" s="259">
        <v>1</v>
      </c>
    </row>
    <row r="435" spans="1:41">
      <c r="A435" s="131">
        <f t="shared" si="51"/>
        <v>474097775</v>
      </c>
      <c r="B435" s="132" t="str">
        <f t="shared" si="51"/>
        <v>NORTH CENTRAL CHARTER ESSENTIAL</v>
      </c>
      <c r="C435" s="143">
        <f t="shared" si="50"/>
        <v>0</v>
      </c>
      <c r="D435" s="143">
        <f t="shared" si="50"/>
        <v>0</v>
      </c>
      <c r="E435" s="143">
        <f t="shared" si="50"/>
        <v>0</v>
      </c>
      <c r="F435" s="143">
        <f t="shared" si="49"/>
        <v>0</v>
      </c>
      <c r="G435" s="143">
        <f t="shared" si="49"/>
        <v>1</v>
      </c>
      <c r="H435" s="143">
        <f t="shared" si="49"/>
        <v>3</v>
      </c>
      <c r="I435" s="143">
        <f t="shared" si="52"/>
        <v>0.15</v>
      </c>
      <c r="J435" s="143"/>
      <c r="K435" s="143">
        <f t="shared" si="56"/>
        <v>0</v>
      </c>
      <c r="L435" s="143">
        <f t="shared" si="56"/>
        <v>0</v>
      </c>
      <c r="M435" s="143">
        <f t="shared" si="56"/>
        <v>0</v>
      </c>
      <c r="N435" s="143">
        <f t="shared" si="56"/>
        <v>0</v>
      </c>
      <c r="O435" s="143">
        <f t="shared" si="56"/>
        <v>0</v>
      </c>
      <c r="P435" s="143">
        <f t="shared" si="53"/>
        <v>0</v>
      </c>
      <c r="Q435" s="143">
        <f t="shared" si="54"/>
        <v>1</v>
      </c>
      <c r="R435" s="143">
        <f t="shared" si="55"/>
        <v>4</v>
      </c>
      <c r="S435" s="146"/>
      <c r="T435" s="259">
        <v>474097775</v>
      </c>
      <c r="U435" s="129" t="s">
        <v>1554</v>
      </c>
      <c r="V435" s="259">
        <v>0</v>
      </c>
      <c r="W435" s="259">
        <v>0</v>
      </c>
      <c r="X435" s="259">
        <v>0</v>
      </c>
      <c r="Y435" s="259">
        <v>0</v>
      </c>
      <c r="Z435" s="259">
        <v>1</v>
      </c>
      <c r="AA435" s="259">
        <v>3</v>
      </c>
      <c r="AB435" s="259">
        <v>0</v>
      </c>
      <c r="AC435" s="259">
        <v>0</v>
      </c>
      <c r="AD435" s="259">
        <v>0</v>
      </c>
      <c r="AE435" s="259">
        <v>0</v>
      </c>
      <c r="AF435" s="259">
        <v>0</v>
      </c>
      <c r="AG435" s="259">
        <v>0</v>
      </c>
      <c r="AH435" s="259">
        <v>0</v>
      </c>
      <c r="AI435" s="259">
        <v>0</v>
      </c>
      <c r="AJ435" s="259">
        <v>0</v>
      </c>
      <c r="AK435" s="128"/>
      <c r="AL435" s="259">
        <v>474</v>
      </c>
      <c r="AM435" s="259">
        <v>97</v>
      </c>
      <c r="AN435" s="259">
        <v>775</v>
      </c>
      <c r="AO435" s="259">
        <v>1</v>
      </c>
    </row>
    <row r="436" spans="1:41">
      <c r="A436" s="131">
        <f t="shared" si="51"/>
        <v>475097035</v>
      </c>
      <c r="B436" s="132" t="str">
        <f t="shared" si="51"/>
        <v>NORTH CENTRAL CHARTER ESSENTIAL</v>
      </c>
      <c r="C436" s="143">
        <f t="shared" si="50"/>
        <v>0</v>
      </c>
      <c r="D436" s="143">
        <f t="shared" si="50"/>
        <v>0</v>
      </c>
      <c r="E436" s="143">
        <f t="shared" si="50"/>
        <v>0</v>
      </c>
      <c r="F436" s="143">
        <f t="shared" si="49"/>
        <v>58</v>
      </c>
      <c r="G436" s="143">
        <f t="shared" si="49"/>
        <v>85</v>
      </c>
      <c r="H436" s="143">
        <f t="shared" si="49"/>
        <v>0</v>
      </c>
      <c r="I436" s="143">
        <f t="shared" si="52"/>
        <v>7.5374999999999996</v>
      </c>
      <c r="J436" s="143"/>
      <c r="K436" s="143">
        <f t="shared" si="56"/>
        <v>0</v>
      </c>
      <c r="L436" s="143">
        <f t="shared" si="56"/>
        <v>0</v>
      </c>
      <c r="M436" s="143">
        <f t="shared" si="56"/>
        <v>58</v>
      </c>
      <c r="N436" s="143">
        <f t="shared" si="56"/>
        <v>0</v>
      </c>
      <c r="O436" s="143">
        <f t="shared" si="56"/>
        <v>130</v>
      </c>
      <c r="P436" s="143">
        <f t="shared" si="53"/>
        <v>0</v>
      </c>
      <c r="Q436" s="143">
        <f t="shared" si="54"/>
        <v>10</v>
      </c>
      <c r="R436" s="143">
        <f t="shared" si="55"/>
        <v>201</v>
      </c>
      <c r="S436" s="146"/>
      <c r="T436" s="259">
        <v>475097035</v>
      </c>
      <c r="U436" s="129" t="s">
        <v>1554</v>
      </c>
      <c r="V436" s="259">
        <v>0</v>
      </c>
      <c r="W436" s="259">
        <v>0</v>
      </c>
      <c r="X436" s="259">
        <v>0</v>
      </c>
      <c r="Y436" s="259">
        <v>58</v>
      </c>
      <c r="Z436" s="259">
        <v>85</v>
      </c>
      <c r="AA436" s="259">
        <v>0</v>
      </c>
      <c r="AB436" s="259">
        <v>0</v>
      </c>
      <c r="AC436" s="259">
        <v>0</v>
      </c>
      <c r="AD436" s="259">
        <v>58</v>
      </c>
      <c r="AE436" s="259">
        <v>0</v>
      </c>
      <c r="AF436" s="259">
        <v>130</v>
      </c>
      <c r="AG436" s="259">
        <v>0</v>
      </c>
      <c r="AH436" s="259">
        <v>0</v>
      </c>
      <c r="AI436" s="259">
        <v>0</v>
      </c>
      <c r="AJ436" s="259">
        <v>0</v>
      </c>
      <c r="AK436" s="128"/>
      <c r="AL436" s="259">
        <v>475</v>
      </c>
      <c r="AM436" s="259">
        <v>97</v>
      </c>
      <c r="AN436" s="259">
        <v>35</v>
      </c>
      <c r="AO436" s="259">
        <v>10</v>
      </c>
    </row>
    <row r="437" spans="1:41">
      <c r="A437" s="131">
        <f t="shared" si="51"/>
        <v>475097244</v>
      </c>
      <c r="B437" s="132" t="str">
        <f t="shared" si="51"/>
        <v>NORTH CENTRAL CHARTER ESSENTIAL</v>
      </c>
      <c r="C437" s="143">
        <f t="shared" si="50"/>
        <v>0</v>
      </c>
      <c r="D437" s="143">
        <f t="shared" si="50"/>
        <v>0</v>
      </c>
      <c r="E437" s="143">
        <f t="shared" si="50"/>
        <v>0</v>
      </c>
      <c r="F437" s="143">
        <f t="shared" si="49"/>
        <v>1</v>
      </c>
      <c r="G437" s="143">
        <f t="shared" si="49"/>
        <v>0</v>
      </c>
      <c r="H437" s="143">
        <f t="shared" si="49"/>
        <v>0</v>
      </c>
      <c r="I437" s="143">
        <f t="shared" si="52"/>
        <v>3.7499999999999999E-2</v>
      </c>
      <c r="J437" s="143"/>
      <c r="K437" s="143">
        <f t="shared" si="56"/>
        <v>0</v>
      </c>
      <c r="L437" s="143">
        <f t="shared" si="56"/>
        <v>0</v>
      </c>
      <c r="M437" s="143">
        <f t="shared" si="56"/>
        <v>0</v>
      </c>
      <c r="N437" s="143">
        <f t="shared" si="56"/>
        <v>0</v>
      </c>
      <c r="O437" s="143">
        <f t="shared" si="56"/>
        <v>1</v>
      </c>
      <c r="P437" s="143">
        <f t="shared" si="53"/>
        <v>0</v>
      </c>
      <c r="Q437" s="143">
        <f t="shared" si="54"/>
        <v>10</v>
      </c>
      <c r="R437" s="143">
        <f t="shared" si="55"/>
        <v>1</v>
      </c>
      <c r="S437" s="146"/>
      <c r="T437" s="259">
        <v>475097244</v>
      </c>
      <c r="U437" s="129" t="s">
        <v>1554</v>
      </c>
      <c r="V437" s="259">
        <v>0</v>
      </c>
      <c r="W437" s="259">
        <v>0</v>
      </c>
      <c r="X437" s="259">
        <v>0</v>
      </c>
      <c r="Y437" s="259">
        <v>1</v>
      </c>
      <c r="Z437" s="259">
        <v>0</v>
      </c>
      <c r="AA437" s="259">
        <v>0</v>
      </c>
      <c r="AB437" s="259">
        <v>0</v>
      </c>
      <c r="AC437" s="259">
        <v>0</v>
      </c>
      <c r="AD437" s="259">
        <v>0</v>
      </c>
      <c r="AE437" s="259">
        <v>0</v>
      </c>
      <c r="AF437" s="259">
        <v>1</v>
      </c>
      <c r="AG437" s="259">
        <v>0</v>
      </c>
      <c r="AH437" s="259">
        <v>0</v>
      </c>
      <c r="AI437" s="259">
        <v>0</v>
      </c>
      <c r="AJ437" s="259">
        <v>0</v>
      </c>
      <c r="AK437" s="128"/>
      <c r="AL437" s="259">
        <v>475</v>
      </c>
      <c r="AM437" s="259">
        <v>97</v>
      </c>
      <c r="AN437" s="259">
        <v>244</v>
      </c>
      <c r="AO437" s="259">
        <v>10</v>
      </c>
    </row>
    <row r="438" spans="1:41">
      <c r="A438" s="131">
        <f t="shared" si="51"/>
        <v>475097346</v>
      </c>
      <c r="B438" s="132" t="str">
        <f t="shared" si="51"/>
        <v>NORTH CENTRAL CHARTER ESSENTIAL</v>
      </c>
      <c r="C438" s="143">
        <f t="shared" si="50"/>
        <v>0</v>
      </c>
      <c r="D438" s="143">
        <f t="shared" si="50"/>
        <v>0</v>
      </c>
      <c r="E438" s="143">
        <f t="shared" si="50"/>
        <v>0</v>
      </c>
      <c r="F438" s="143">
        <f t="shared" si="49"/>
        <v>0</v>
      </c>
      <c r="G438" s="143">
        <f t="shared" si="49"/>
        <v>0</v>
      </c>
      <c r="H438" s="143">
        <f t="shared" si="49"/>
        <v>0</v>
      </c>
      <c r="I438" s="143">
        <f t="shared" si="52"/>
        <v>3.7499999999999999E-2</v>
      </c>
      <c r="J438" s="143"/>
      <c r="K438" s="143">
        <f t="shared" si="56"/>
        <v>0</v>
      </c>
      <c r="L438" s="143">
        <f t="shared" si="56"/>
        <v>0</v>
      </c>
      <c r="M438" s="143">
        <f t="shared" si="56"/>
        <v>1</v>
      </c>
      <c r="N438" s="143">
        <f t="shared" si="56"/>
        <v>0</v>
      </c>
      <c r="O438" s="143">
        <f t="shared" si="56"/>
        <v>1</v>
      </c>
      <c r="P438" s="143">
        <f t="shared" si="53"/>
        <v>0</v>
      </c>
      <c r="Q438" s="143">
        <f t="shared" si="54"/>
        <v>10</v>
      </c>
      <c r="R438" s="143">
        <f t="shared" si="55"/>
        <v>1</v>
      </c>
      <c r="S438" s="146"/>
      <c r="T438" s="259">
        <v>475097346</v>
      </c>
      <c r="U438" s="129" t="s">
        <v>1554</v>
      </c>
      <c r="V438" s="259">
        <v>0</v>
      </c>
      <c r="W438" s="259">
        <v>0</v>
      </c>
      <c r="X438" s="259">
        <v>0</v>
      </c>
      <c r="Y438" s="259">
        <v>0</v>
      </c>
      <c r="Z438" s="259">
        <v>0</v>
      </c>
      <c r="AA438" s="259">
        <v>0</v>
      </c>
      <c r="AB438" s="259">
        <v>0</v>
      </c>
      <c r="AC438" s="259">
        <v>0</v>
      </c>
      <c r="AD438" s="259">
        <v>1</v>
      </c>
      <c r="AE438" s="259">
        <v>0</v>
      </c>
      <c r="AF438" s="259">
        <v>1</v>
      </c>
      <c r="AG438" s="259">
        <v>0</v>
      </c>
      <c r="AH438" s="259">
        <v>0</v>
      </c>
      <c r="AI438" s="259">
        <v>0</v>
      </c>
      <c r="AJ438" s="259">
        <v>0</v>
      </c>
      <c r="AK438" s="128"/>
      <c r="AL438" s="259">
        <v>475</v>
      </c>
      <c r="AM438" s="259">
        <v>97</v>
      </c>
      <c r="AN438" s="259">
        <v>346</v>
      </c>
      <c r="AO438" s="259">
        <v>10</v>
      </c>
    </row>
    <row r="439" spans="1:41">
      <c r="A439" s="131">
        <f t="shared" si="51"/>
        <v>478352064</v>
      </c>
      <c r="B439" s="132" t="str">
        <f t="shared" si="51"/>
        <v>FRANCIS W. PARKER CHARTER ESSENTIAL</v>
      </c>
      <c r="C439" s="143">
        <f t="shared" si="50"/>
        <v>0</v>
      </c>
      <c r="D439" s="143">
        <f t="shared" si="50"/>
        <v>0</v>
      </c>
      <c r="E439" s="143">
        <f t="shared" si="50"/>
        <v>0</v>
      </c>
      <c r="F439" s="143">
        <f t="shared" si="49"/>
        <v>0</v>
      </c>
      <c r="G439" s="143">
        <f t="shared" si="49"/>
        <v>0</v>
      </c>
      <c r="H439" s="143">
        <f t="shared" si="49"/>
        <v>3</v>
      </c>
      <c r="I439" s="143">
        <f t="shared" si="52"/>
        <v>0.1125</v>
      </c>
      <c r="J439" s="143"/>
      <c r="K439" s="143">
        <f t="shared" si="56"/>
        <v>0</v>
      </c>
      <c r="L439" s="143">
        <f t="shared" si="56"/>
        <v>0</v>
      </c>
      <c r="M439" s="143">
        <f t="shared" si="56"/>
        <v>0</v>
      </c>
      <c r="N439" s="143">
        <f t="shared" si="56"/>
        <v>0</v>
      </c>
      <c r="O439" s="143">
        <f t="shared" si="56"/>
        <v>0</v>
      </c>
      <c r="P439" s="143">
        <f t="shared" si="53"/>
        <v>0</v>
      </c>
      <c r="Q439" s="143">
        <f t="shared" si="54"/>
        <v>1</v>
      </c>
      <c r="R439" s="143">
        <f t="shared" si="55"/>
        <v>3</v>
      </c>
      <c r="S439" s="146"/>
      <c r="T439" s="259">
        <v>478352064</v>
      </c>
      <c r="U439" s="129" t="s">
        <v>0</v>
      </c>
      <c r="V439" s="259">
        <v>0</v>
      </c>
      <c r="W439" s="259">
        <v>0</v>
      </c>
      <c r="X439" s="259">
        <v>0</v>
      </c>
      <c r="Y439" s="259">
        <v>0</v>
      </c>
      <c r="Z439" s="259">
        <v>0</v>
      </c>
      <c r="AA439" s="259">
        <v>3</v>
      </c>
      <c r="AB439" s="259">
        <v>0</v>
      </c>
      <c r="AC439" s="259">
        <v>0</v>
      </c>
      <c r="AD439" s="259">
        <v>0</v>
      </c>
      <c r="AE439" s="259">
        <v>0</v>
      </c>
      <c r="AF439" s="259">
        <v>0</v>
      </c>
      <c r="AG439" s="259">
        <v>0</v>
      </c>
      <c r="AH439" s="259">
        <v>0</v>
      </c>
      <c r="AI439" s="259">
        <v>0</v>
      </c>
      <c r="AJ439" s="259">
        <v>0</v>
      </c>
      <c r="AK439" s="128"/>
      <c r="AL439" s="259">
        <v>478</v>
      </c>
      <c r="AM439" s="259">
        <v>352</v>
      </c>
      <c r="AN439" s="259">
        <v>64</v>
      </c>
      <c r="AO439" s="259">
        <v>1</v>
      </c>
    </row>
    <row r="440" spans="1:41">
      <c r="A440" s="131">
        <f t="shared" si="51"/>
        <v>478352067</v>
      </c>
      <c r="B440" s="132" t="str">
        <f t="shared" si="51"/>
        <v>FRANCIS W. PARKER CHARTER ESSENTIAL</v>
      </c>
      <c r="C440" s="143">
        <f t="shared" si="50"/>
        <v>0</v>
      </c>
      <c r="D440" s="143">
        <f t="shared" si="50"/>
        <v>0</v>
      </c>
      <c r="E440" s="143">
        <f t="shared" si="50"/>
        <v>0</v>
      </c>
      <c r="F440" s="143">
        <f t="shared" si="49"/>
        <v>0</v>
      </c>
      <c r="G440" s="143">
        <f t="shared" si="49"/>
        <v>3</v>
      </c>
      <c r="H440" s="143">
        <f t="shared" si="49"/>
        <v>0</v>
      </c>
      <c r="I440" s="143">
        <f t="shared" si="52"/>
        <v>0.1125</v>
      </c>
      <c r="J440" s="143"/>
      <c r="K440" s="143">
        <f t="shared" si="56"/>
        <v>0</v>
      </c>
      <c r="L440" s="143">
        <f t="shared" si="56"/>
        <v>0</v>
      </c>
      <c r="M440" s="143">
        <f t="shared" si="56"/>
        <v>0</v>
      </c>
      <c r="N440" s="143">
        <f t="shared" si="56"/>
        <v>0</v>
      </c>
      <c r="O440" s="143">
        <f t="shared" si="56"/>
        <v>0</v>
      </c>
      <c r="P440" s="143">
        <f t="shared" si="53"/>
        <v>0</v>
      </c>
      <c r="Q440" s="143">
        <f t="shared" si="54"/>
        <v>1</v>
      </c>
      <c r="R440" s="143">
        <f t="shared" si="55"/>
        <v>3</v>
      </c>
      <c r="S440" s="146"/>
      <c r="T440" s="259">
        <v>478352067</v>
      </c>
      <c r="U440" s="129" t="s">
        <v>0</v>
      </c>
      <c r="V440" s="259">
        <v>0</v>
      </c>
      <c r="W440" s="259">
        <v>0</v>
      </c>
      <c r="X440" s="259">
        <v>0</v>
      </c>
      <c r="Y440" s="259">
        <v>0</v>
      </c>
      <c r="Z440" s="259">
        <v>3</v>
      </c>
      <c r="AA440" s="259">
        <v>0</v>
      </c>
      <c r="AB440" s="259">
        <v>0</v>
      </c>
      <c r="AC440" s="259">
        <v>0</v>
      </c>
      <c r="AD440" s="259">
        <v>0</v>
      </c>
      <c r="AE440" s="259">
        <v>0</v>
      </c>
      <c r="AF440" s="259">
        <v>0</v>
      </c>
      <c r="AG440" s="259">
        <v>0</v>
      </c>
      <c r="AH440" s="259">
        <v>0</v>
      </c>
      <c r="AI440" s="259">
        <v>0</v>
      </c>
      <c r="AJ440" s="259">
        <v>0</v>
      </c>
      <c r="AK440" s="128"/>
      <c r="AL440" s="259">
        <v>478</v>
      </c>
      <c r="AM440" s="259">
        <v>352</v>
      </c>
      <c r="AN440" s="259">
        <v>67</v>
      </c>
      <c r="AO440" s="259">
        <v>1</v>
      </c>
    </row>
    <row r="441" spans="1:41">
      <c r="A441" s="131">
        <f t="shared" si="51"/>
        <v>478352097</v>
      </c>
      <c r="B441" s="132" t="str">
        <f t="shared" si="51"/>
        <v>FRANCIS W. PARKER CHARTER ESSENTIAL</v>
      </c>
      <c r="C441" s="143">
        <f t="shared" si="50"/>
        <v>0</v>
      </c>
      <c r="D441" s="143">
        <f t="shared" si="50"/>
        <v>0</v>
      </c>
      <c r="E441" s="143">
        <f t="shared" si="50"/>
        <v>0</v>
      </c>
      <c r="F441" s="143">
        <f t="shared" si="49"/>
        <v>0</v>
      </c>
      <c r="G441" s="143">
        <f t="shared" si="49"/>
        <v>3</v>
      </c>
      <c r="H441" s="143">
        <f t="shared" si="49"/>
        <v>4</v>
      </c>
      <c r="I441" s="143">
        <f t="shared" si="52"/>
        <v>0.26250000000000001</v>
      </c>
      <c r="J441" s="143"/>
      <c r="K441" s="143">
        <f t="shared" si="56"/>
        <v>0</v>
      </c>
      <c r="L441" s="143">
        <f t="shared" si="56"/>
        <v>0</v>
      </c>
      <c r="M441" s="143">
        <f t="shared" si="56"/>
        <v>0</v>
      </c>
      <c r="N441" s="143">
        <f t="shared" si="56"/>
        <v>0</v>
      </c>
      <c r="O441" s="143">
        <f t="shared" si="56"/>
        <v>0</v>
      </c>
      <c r="P441" s="143">
        <f t="shared" si="53"/>
        <v>2</v>
      </c>
      <c r="Q441" s="143">
        <f t="shared" si="54"/>
        <v>7</v>
      </c>
      <c r="R441" s="143">
        <f t="shared" si="55"/>
        <v>7</v>
      </c>
      <c r="S441" s="146"/>
      <c r="T441" s="259">
        <v>478352097</v>
      </c>
      <c r="U441" s="129" t="s">
        <v>0</v>
      </c>
      <c r="V441" s="259">
        <v>0</v>
      </c>
      <c r="W441" s="259">
        <v>0</v>
      </c>
      <c r="X441" s="259">
        <v>0</v>
      </c>
      <c r="Y441" s="259">
        <v>0</v>
      </c>
      <c r="Z441" s="259">
        <v>3</v>
      </c>
      <c r="AA441" s="259">
        <v>4</v>
      </c>
      <c r="AB441" s="259">
        <v>0</v>
      </c>
      <c r="AC441" s="259">
        <v>0</v>
      </c>
      <c r="AD441" s="259">
        <v>0</v>
      </c>
      <c r="AE441" s="259">
        <v>0</v>
      </c>
      <c r="AF441" s="259">
        <v>0</v>
      </c>
      <c r="AG441" s="259">
        <v>0</v>
      </c>
      <c r="AH441" s="259">
        <v>0</v>
      </c>
      <c r="AI441" s="259">
        <v>0</v>
      </c>
      <c r="AJ441" s="259">
        <v>2</v>
      </c>
      <c r="AK441" s="128"/>
      <c r="AL441" s="259">
        <v>478</v>
      </c>
      <c r="AM441" s="259">
        <v>352</v>
      </c>
      <c r="AN441" s="259">
        <v>97</v>
      </c>
      <c r="AO441" s="259">
        <v>7</v>
      </c>
    </row>
    <row r="442" spans="1:41">
      <c r="A442" s="131">
        <f t="shared" si="51"/>
        <v>478352125</v>
      </c>
      <c r="B442" s="132" t="str">
        <f t="shared" si="51"/>
        <v>FRANCIS W. PARKER CHARTER ESSENTIAL</v>
      </c>
      <c r="C442" s="143">
        <f t="shared" si="50"/>
        <v>0</v>
      </c>
      <c r="D442" s="143">
        <f t="shared" si="50"/>
        <v>0</v>
      </c>
      <c r="E442" s="143">
        <f t="shared" si="50"/>
        <v>0</v>
      </c>
      <c r="F442" s="143">
        <f t="shared" si="49"/>
        <v>0</v>
      </c>
      <c r="G442" s="143">
        <f t="shared" si="49"/>
        <v>4</v>
      </c>
      <c r="H442" s="143">
        <f t="shared" si="49"/>
        <v>12</v>
      </c>
      <c r="I442" s="143">
        <f t="shared" si="52"/>
        <v>0.6</v>
      </c>
      <c r="J442" s="143"/>
      <c r="K442" s="143">
        <f t="shared" si="56"/>
        <v>0</v>
      </c>
      <c r="L442" s="143">
        <f t="shared" si="56"/>
        <v>0</v>
      </c>
      <c r="M442" s="143">
        <f t="shared" si="56"/>
        <v>0</v>
      </c>
      <c r="N442" s="143">
        <f t="shared" si="56"/>
        <v>0</v>
      </c>
      <c r="O442" s="143">
        <f t="shared" si="56"/>
        <v>0</v>
      </c>
      <c r="P442" s="143">
        <f t="shared" si="53"/>
        <v>0</v>
      </c>
      <c r="Q442" s="143">
        <f t="shared" si="54"/>
        <v>1</v>
      </c>
      <c r="R442" s="143">
        <f t="shared" si="55"/>
        <v>16</v>
      </c>
      <c r="S442" s="146"/>
      <c r="T442" s="259">
        <v>478352125</v>
      </c>
      <c r="U442" s="129" t="s">
        <v>0</v>
      </c>
      <c r="V442" s="259">
        <v>0</v>
      </c>
      <c r="W442" s="259">
        <v>0</v>
      </c>
      <c r="X442" s="259">
        <v>0</v>
      </c>
      <c r="Y442" s="259">
        <v>0</v>
      </c>
      <c r="Z442" s="259">
        <v>4</v>
      </c>
      <c r="AA442" s="259">
        <v>12</v>
      </c>
      <c r="AB442" s="259">
        <v>0</v>
      </c>
      <c r="AC442" s="259">
        <v>0</v>
      </c>
      <c r="AD442" s="259">
        <v>0</v>
      </c>
      <c r="AE442" s="259">
        <v>0</v>
      </c>
      <c r="AF442" s="259">
        <v>0</v>
      </c>
      <c r="AG442" s="259">
        <v>0</v>
      </c>
      <c r="AH442" s="259">
        <v>0</v>
      </c>
      <c r="AI442" s="259">
        <v>0</v>
      </c>
      <c r="AJ442" s="259">
        <v>0</v>
      </c>
      <c r="AK442" s="128"/>
      <c r="AL442" s="259">
        <v>478</v>
      </c>
      <c r="AM442" s="259">
        <v>352</v>
      </c>
      <c r="AN442" s="259">
        <v>125</v>
      </c>
      <c r="AO442" s="259">
        <v>1</v>
      </c>
    </row>
    <row r="443" spans="1:41">
      <c r="A443" s="131">
        <f t="shared" si="51"/>
        <v>478352153</v>
      </c>
      <c r="B443" s="132" t="str">
        <f t="shared" si="51"/>
        <v>FRANCIS W. PARKER CHARTER ESSENTIAL</v>
      </c>
      <c r="C443" s="143">
        <f t="shared" si="50"/>
        <v>0</v>
      </c>
      <c r="D443" s="143">
        <f t="shared" si="50"/>
        <v>0</v>
      </c>
      <c r="E443" s="143">
        <f t="shared" si="50"/>
        <v>0</v>
      </c>
      <c r="F443" s="143">
        <f t="shared" si="49"/>
        <v>0</v>
      </c>
      <c r="G443" s="143">
        <f t="shared" si="49"/>
        <v>14</v>
      </c>
      <c r="H443" s="143">
        <f t="shared" si="49"/>
        <v>23</v>
      </c>
      <c r="I443" s="143">
        <f t="shared" si="52"/>
        <v>1.3875</v>
      </c>
      <c r="J443" s="143"/>
      <c r="K443" s="143">
        <f t="shared" si="56"/>
        <v>0</v>
      </c>
      <c r="L443" s="143">
        <f t="shared" si="56"/>
        <v>0</v>
      </c>
      <c r="M443" s="143">
        <f t="shared" si="56"/>
        <v>0</v>
      </c>
      <c r="N443" s="143">
        <f t="shared" si="56"/>
        <v>0</v>
      </c>
      <c r="O443" s="143">
        <f t="shared" si="56"/>
        <v>0</v>
      </c>
      <c r="P443" s="143">
        <f t="shared" si="53"/>
        <v>3</v>
      </c>
      <c r="Q443" s="143">
        <f t="shared" si="54"/>
        <v>2</v>
      </c>
      <c r="R443" s="143">
        <f t="shared" si="55"/>
        <v>37</v>
      </c>
      <c r="S443" s="146"/>
      <c r="T443" s="259">
        <v>478352153</v>
      </c>
      <c r="U443" s="129" t="s">
        <v>0</v>
      </c>
      <c r="V443" s="259">
        <v>0</v>
      </c>
      <c r="W443" s="259">
        <v>0</v>
      </c>
      <c r="X443" s="259">
        <v>0</v>
      </c>
      <c r="Y443" s="259">
        <v>0</v>
      </c>
      <c r="Z443" s="259">
        <v>14</v>
      </c>
      <c r="AA443" s="259">
        <v>23</v>
      </c>
      <c r="AB443" s="259">
        <v>0</v>
      </c>
      <c r="AC443" s="259">
        <v>0</v>
      </c>
      <c r="AD443" s="259">
        <v>0</v>
      </c>
      <c r="AE443" s="259">
        <v>0</v>
      </c>
      <c r="AF443" s="259">
        <v>0</v>
      </c>
      <c r="AG443" s="259">
        <v>0</v>
      </c>
      <c r="AH443" s="259">
        <v>0</v>
      </c>
      <c r="AI443" s="259">
        <v>0</v>
      </c>
      <c r="AJ443" s="259">
        <v>3</v>
      </c>
      <c r="AK443" s="128"/>
      <c r="AL443" s="259">
        <v>478</v>
      </c>
      <c r="AM443" s="259">
        <v>352</v>
      </c>
      <c r="AN443" s="259">
        <v>153</v>
      </c>
      <c r="AO443" s="259">
        <v>2</v>
      </c>
    </row>
    <row r="444" spans="1:41">
      <c r="A444" s="131">
        <f t="shared" si="51"/>
        <v>478352158</v>
      </c>
      <c r="B444" s="132" t="str">
        <f t="shared" si="51"/>
        <v>FRANCIS W. PARKER CHARTER ESSENTIAL</v>
      </c>
      <c r="C444" s="143">
        <f t="shared" si="50"/>
        <v>0</v>
      </c>
      <c r="D444" s="143">
        <f t="shared" si="50"/>
        <v>0</v>
      </c>
      <c r="E444" s="143">
        <f t="shared" si="50"/>
        <v>0</v>
      </c>
      <c r="F444" s="143">
        <f t="shared" si="49"/>
        <v>0</v>
      </c>
      <c r="G444" s="143">
        <f t="shared" si="49"/>
        <v>24</v>
      </c>
      <c r="H444" s="143">
        <f t="shared" si="49"/>
        <v>34</v>
      </c>
      <c r="I444" s="143">
        <f t="shared" si="52"/>
        <v>2.1749999999999998</v>
      </c>
      <c r="J444" s="143"/>
      <c r="K444" s="143">
        <f t="shared" si="56"/>
        <v>0</v>
      </c>
      <c r="L444" s="143">
        <f t="shared" si="56"/>
        <v>0</v>
      </c>
      <c r="M444" s="143">
        <f t="shared" si="56"/>
        <v>0</v>
      </c>
      <c r="N444" s="143">
        <f t="shared" si="56"/>
        <v>0</v>
      </c>
      <c r="O444" s="143">
        <f t="shared" si="56"/>
        <v>0</v>
      </c>
      <c r="P444" s="143">
        <f t="shared" si="53"/>
        <v>0</v>
      </c>
      <c r="Q444" s="143">
        <f t="shared" si="54"/>
        <v>1</v>
      </c>
      <c r="R444" s="143">
        <f t="shared" si="55"/>
        <v>58</v>
      </c>
      <c r="S444" s="146"/>
      <c r="T444" s="259">
        <v>478352158</v>
      </c>
      <c r="U444" s="129" t="s">
        <v>0</v>
      </c>
      <c r="V444" s="259">
        <v>0</v>
      </c>
      <c r="W444" s="259">
        <v>0</v>
      </c>
      <c r="X444" s="259">
        <v>0</v>
      </c>
      <c r="Y444" s="259">
        <v>0</v>
      </c>
      <c r="Z444" s="259">
        <v>24</v>
      </c>
      <c r="AA444" s="259">
        <v>34</v>
      </c>
      <c r="AB444" s="259">
        <v>0</v>
      </c>
      <c r="AC444" s="259">
        <v>0</v>
      </c>
      <c r="AD444" s="259">
        <v>0</v>
      </c>
      <c r="AE444" s="259">
        <v>0</v>
      </c>
      <c r="AF444" s="259">
        <v>0</v>
      </c>
      <c r="AG444" s="259">
        <v>0</v>
      </c>
      <c r="AH444" s="259">
        <v>0</v>
      </c>
      <c r="AI444" s="259">
        <v>0</v>
      </c>
      <c r="AJ444" s="259">
        <v>0</v>
      </c>
      <c r="AK444" s="128"/>
      <c r="AL444" s="259">
        <v>478</v>
      </c>
      <c r="AM444" s="259">
        <v>352</v>
      </c>
      <c r="AN444" s="259">
        <v>158</v>
      </c>
      <c r="AO444" s="259">
        <v>1</v>
      </c>
    </row>
    <row r="445" spans="1:41">
      <c r="A445" s="131">
        <f t="shared" si="51"/>
        <v>478352162</v>
      </c>
      <c r="B445" s="132" t="str">
        <f t="shared" si="51"/>
        <v>FRANCIS W. PARKER CHARTER ESSENTIAL</v>
      </c>
      <c r="C445" s="143">
        <f t="shared" si="50"/>
        <v>0</v>
      </c>
      <c r="D445" s="143">
        <f t="shared" si="50"/>
        <v>0</v>
      </c>
      <c r="E445" s="143">
        <f t="shared" si="50"/>
        <v>0</v>
      </c>
      <c r="F445" s="143">
        <f t="shared" si="49"/>
        <v>0</v>
      </c>
      <c r="G445" s="143">
        <f t="shared" si="49"/>
        <v>5</v>
      </c>
      <c r="H445" s="143">
        <f t="shared" si="49"/>
        <v>16</v>
      </c>
      <c r="I445" s="143">
        <f t="shared" si="52"/>
        <v>0.78749999999999998</v>
      </c>
      <c r="J445" s="143"/>
      <c r="K445" s="143">
        <f t="shared" si="56"/>
        <v>0</v>
      </c>
      <c r="L445" s="143">
        <f t="shared" si="56"/>
        <v>0</v>
      </c>
      <c r="M445" s="143">
        <f t="shared" si="56"/>
        <v>0</v>
      </c>
      <c r="N445" s="143">
        <f t="shared" si="56"/>
        <v>0</v>
      </c>
      <c r="O445" s="143">
        <f t="shared" si="56"/>
        <v>0</v>
      </c>
      <c r="P445" s="143">
        <f t="shared" si="53"/>
        <v>2</v>
      </c>
      <c r="Q445" s="143">
        <f t="shared" si="54"/>
        <v>2</v>
      </c>
      <c r="R445" s="143">
        <f t="shared" si="55"/>
        <v>21</v>
      </c>
      <c r="S445" s="146"/>
      <c r="T445" s="259">
        <v>478352162</v>
      </c>
      <c r="U445" s="129" t="s">
        <v>0</v>
      </c>
      <c r="V445" s="259">
        <v>0</v>
      </c>
      <c r="W445" s="259">
        <v>0</v>
      </c>
      <c r="X445" s="259">
        <v>0</v>
      </c>
      <c r="Y445" s="259">
        <v>0</v>
      </c>
      <c r="Z445" s="259">
        <v>5</v>
      </c>
      <c r="AA445" s="259">
        <v>16</v>
      </c>
      <c r="AB445" s="259">
        <v>0</v>
      </c>
      <c r="AC445" s="259">
        <v>0</v>
      </c>
      <c r="AD445" s="259">
        <v>0</v>
      </c>
      <c r="AE445" s="259">
        <v>0</v>
      </c>
      <c r="AF445" s="259">
        <v>0</v>
      </c>
      <c r="AG445" s="259">
        <v>0</v>
      </c>
      <c r="AH445" s="259">
        <v>0</v>
      </c>
      <c r="AI445" s="259">
        <v>0</v>
      </c>
      <c r="AJ445" s="259">
        <v>2</v>
      </c>
      <c r="AK445" s="128"/>
      <c r="AL445" s="259">
        <v>478</v>
      </c>
      <c r="AM445" s="259">
        <v>352</v>
      </c>
      <c r="AN445" s="259">
        <v>162</v>
      </c>
      <c r="AO445" s="259">
        <v>2</v>
      </c>
    </row>
    <row r="446" spans="1:41">
      <c r="A446" s="131">
        <f t="shared" si="51"/>
        <v>478352174</v>
      </c>
      <c r="B446" s="132" t="str">
        <f t="shared" si="51"/>
        <v>FRANCIS W. PARKER CHARTER ESSENTIAL</v>
      </c>
      <c r="C446" s="143">
        <f t="shared" si="50"/>
        <v>0</v>
      </c>
      <c r="D446" s="143">
        <f t="shared" si="50"/>
        <v>0</v>
      </c>
      <c r="E446" s="143">
        <f t="shared" si="50"/>
        <v>0</v>
      </c>
      <c r="F446" s="143">
        <f t="shared" si="49"/>
        <v>0</v>
      </c>
      <c r="G446" s="143">
        <f t="shared" si="49"/>
        <v>3</v>
      </c>
      <c r="H446" s="143">
        <f t="shared" si="49"/>
        <v>3</v>
      </c>
      <c r="I446" s="143">
        <f t="shared" si="52"/>
        <v>0.22500000000000001</v>
      </c>
      <c r="J446" s="143"/>
      <c r="K446" s="143">
        <f t="shared" si="56"/>
        <v>0</v>
      </c>
      <c r="L446" s="143">
        <f t="shared" si="56"/>
        <v>0</v>
      </c>
      <c r="M446" s="143">
        <f t="shared" si="56"/>
        <v>0</v>
      </c>
      <c r="N446" s="143">
        <f t="shared" si="56"/>
        <v>0</v>
      </c>
      <c r="O446" s="143">
        <f t="shared" si="56"/>
        <v>0</v>
      </c>
      <c r="P446" s="143">
        <f t="shared" si="53"/>
        <v>0</v>
      </c>
      <c r="Q446" s="143">
        <f t="shared" si="54"/>
        <v>1</v>
      </c>
      <c r="R446" s="143">
        <f t="shared" si="55"/>
        <v>6</v>
      </c>
      <c r="S446" s="146"/>
      <c r="T446" s="259">
        <v>478352174</v>
      </c>
      <c r="U446" s="129" t="s">
        <v>0</v>
      </c>
      <c r="V446" s="259">
        <v>0</v>
      </c>
      <c r="W446" s="259">
        <v>0</v>
      </c>
      <c r="X446" s="259">
        <v>0</v>
      </c>
      <c r="Y446" s="259">
        <v>0</v>
      </c>
      <c r="Z446" s="259">
        <v>3</v>
      </c>
      <c r="AA446" s="259">
        <v>3</v>
      </c>
      <c r="AB446" s="259">
        <v>0</v>
      </c>
      <c r="AC446" s="259">
        <v>0</v>
      </c>
      <c r="AD446" s="259">
        <v>0</v>
      </c>
      <c r="AE446" s="259">
        <v>0</v>
      </c>
      <c r="AF446" s="259">
        <v>0</v>
      </c>
      <c r="AG446" s="259">
        <v>0</v>
      </c>
      <c r="AH446" s="259">
        <v>0</v>
      </c>
      <c r="AI446" s="259">
        <v>0</v>
      </c>
      <c r="AJ446" s="259">
        <v>0</v>
      </c>
      <c r="AK446" s="128"/>
      <c r="AL446" s="259">
        <v>478</v>
      </c>
      <c r="AM446" s="259">
        <v>352</v>
      </c>
      <c r="AN446" s="259">
        <v>174</v>
      </c>
      <c r="AO446" s="259">
        <v>1</v>
      </c>
    </row>
    <row r="447" spans="1:41">
      <c r="A447" s="131">
        <f t="shared" si="51"/>
        <v>478352213</v>
      </c>
      <c r="B447" s="132" t="str">
        <f t="shared" si="51"/>
        <v>FRANCIS W. PARKER CHARTER ESSENTIAL</v>
      </c>
      <c r="C447" s="143">
        <f t="shared" si="50"/>
        <v>0</v>
      </c>
      <c r="D447" s="143">
        <f t="shared" si="50"/>
        <v>0</v>
      </c>
      <c r="E447" s="143">
        <f t="shared" si="50"/>
        <v>0</v>
      </c>
      <c r="F447" s="143">
        <f t="shared" si="49"/>
        <v>0</v>
      </c>
      <c r="G447" s="143">
        <f t="shared" si="49"/>
        <v>1</v>
      </c>
      <c r="H447" s="143">
        <f t="shared" si="49"/>
        <v>0</v>
      </c>
      <c r="I447" s="143">
        <f t="shared" si="52"/>
        <v>3.7499999999999999E-2</v>
      </c>
      <c r="J447" s="143"/>
      <c r="K447" s="143">
        <f t="shared" si="56"/>
        <v>0</v>
      </c>
      <c r="L447" s="143">
        <f t="shared" si="56"/>
        <v>0</v>
      </c>
      <c r="M447" s="143">
        <f t="shared" si="56"/>
        <v>0</v>
      </c>
      <c r="N447" s="143">
        <f t="shared" si="56"/>
        <v>0</v>
      </c>
      <c r="O447" s="143">
        <f t="shared" si="56"/>
        <v>0</v>
      </c>
      <c r="P447" s="143">
        <f t="shared" si="53"/>
        <v>0</v>
      </c>
      <c r="Q447" s="143">
        <f t="shared" si="54"/>
        <v>1</v>
      </c>
      <c r="R447" s="143">
        <f t="shared" si="55"/>
        <v>1</v>
      </c>
      <c r="S447" s="146"/>
      <c r="T447" s="259">
        <v>478352213</v>
      </c>
      <c r="U447" s="129" t="s">
        <v>0</v>
      </c>
      <c r="V447" s="259">
        <v>0</v>
      </c>
      <c r="W447" s="259">
        <v>0</v>
      </c>
      <c r="X447" s="259">
        <v>0</v>
      </c>
      <c r="Y447" s="259">
        <v>0</v>
      </c>
      <c r="Z447" s="259">
        <v>1</v>
      </c>
      <c r="AA447" s="259">
        <v>0</v>
      </c>
      <c r="AB447" s="259">
        <v>0</v>
      </c>
      <c r="AC447" s="259">
        <v>0</v>
      </c>
      <c r="AD447" s="259">
        <v>0</v>
      </c>
      <c r="AE447" s="259">
        <v>0</v>
      </c>
      <c r="AF447" s="259">
        <v>0</v>
      </c>
      <c r="AG447" s="259">
        <v>0</v>
      </c>
      <c r="AH447" s="259">
        <v>0</v>
      </c>
      <c r="AI447" s="259">
        <v>0</v>
      </c>
      <c r="AJ447" s="259">
        <v>0</v>
      </c>
      <c r="AK447" s="128"/>
      <c r="AL447" s="259">
        <v>478</v>
      </c>
      <c r="AM447" s="259">
        <v>352</v>
      </c>
      <c r="AN447" s="259">
        <v>213</v>
      </c>
      <c r="AO447" s="259">
        <v>1</v>
      </c>
    </row>
    <row r="448" spans="1:41">
      <c r="A448" s="131">
        <f t="shared" si="51"/>
        <v>478352271</v>
      </c>
      <c r="B448" s="132" t="str">
        <f t="shared" si="51"/>
        <v>FRANCIS W. PARKER CHARTER ESSENTIAL</v>
      </c>
      <c r="C448" s="143">
        <f t="shared" si="50"/>
        <v>0</v>
      </c>
      <c r="D448" s="143">
        <f t="shared" si="50"/>
        <v>0</v>
      </c>
      <c r="E448" s="143">
        <f t="shared" si="50"/>
        <v>0</v>
      </c>
      <c r="F448" s="143">
        <f t="shared" si="49"/>
        <v>0</v>
      </c>
      <c r="G448" s="143">
        <f t="shared" si="49"/>
        <v>0</v>
      </c>
      <c r="H448" s="143">
        <f t="shared" si="49"/>
        <v>1</v>
      </c>
      <c r="I448" s="143">
        <f t="shared" si="52"/>
        <v>3.7499999999999999E-2</v>
      </c>
      <c r="J448" s="143"/>
      <c r="K448" s="143">
        <f t="shared" si="56"/>
        <v>0</v>
      </c>
      <c r="L448" s="143">
        <f t="shared" si="56"/>
        <v>0</v>
      </c>
      <c r="M448" s="143">
        <f t="shared" si="56"/>
        <v>0</v>
      </c>
      <c r="N448" s="143">
        <f t="shared" si="56"/>
        <v>0</v>
      </c>
      <c r="O448" s="143">
        <f t="shared" si="56"/>
        <v>0</v>
      </c>
      <c r="P448" s="143">
        <f t="shared" si="53"/>
        <v>0</v>
      </c>
      <c r="Q448" s="143">
        <f t="shared" si="54"/>
        <v>1</v>
      </c>
      <c r="R448" s="143">
        <f t="shared" si="55"/>
        <v>1</v>
      </c>
      <c r="S448" s="146"/>
      <c r="T448" s="259">
        <v>478352271</v>
      </c>
      <c r="U448" s="129" t="s">
        <v>0</v>
      </c>
      <c r="V448" s="259">
        <v>0</v>
      </c>
      <c r="W448" s="259">
        <v>0</v>
      </c>
      <c r="X448" s="259">
        <v>0</v>
      </c>
      <c r="Y448" s="259">
        <v>0</v>
      </c>
      <c r="Z448" s="259">
        <v>0</v>
      </c>
      <c r="AA448" s="259">
        <v>1</v>
      </c>
      <c r="AB448" s="259">
        <v>0</v>
      </c>
      <c r="AC448" s="259">
        <v>0</v>
      </c>
      <c r="AD448" s="259">
        <v>0</v>
      </c>
      <c r="AE448" s="259">
        <v>0</v>
      </c>
      <c r="AF448" s="259">
        <v>0</v>
      </c>
      <c r="AG448" s="259">
        <v>0</v>
      </c>
      <c r="AH448" s="259">
        <v>0</v>
      </c>
      <c r="AI448" s="259">
        <v>0</v>
      </c>
      <c r="AJ448" s="259">
        <v>0</v>
      </c>
      <c r="AK448" s="128"/>
      <c r="AL448" s="259">
        <v>478</v>
      </c>
      <c r="AM448" s="259">
        <v>352</v>
      </c>
      <c r="AN448" s="259">
        <v>271</v>
      </c>
      <c r="AO448" s="259">
        <v>1</v>
      </c>
    </row>
    <row r="449" spans="1:41">
      <c r="A449" s="131">
        <f t="shared" si="51"/>
        <v>478352322</v>
      </c>
      <c r="B449" s="132" t="str">
        <f t="shared" si="51"/>
        <v>FRANCIS W. PARKER CHARTER ESSENTIAL</v>
      </c>
      <c r="C449" s="143">
        <f t="shared" si="50"/>
        <v>0</v>
      </c>
      <c r="D449" s="143">
        <f t="shared" si="50"/>
        <v>0</v>
      </c>
      <c r="E449" s="143">
        <f t="shared" si="50"/>
        <v>0</v>
      </c>
      <c r="F449" s="143">
        <f t="shared" si="49"/>
        <v>0</v>
      </c>
      <c r="G449" s="143">
        <f t="shared" si="49"/>
        <v>0</v>
      </c>
      <c r="H449" s="143">
        <f t="shared" si="49"/>
        <v>1</v>
      </c>
      <c r="I449" s="143">
        <f t="shared" si="52"/>
        <v>3.7499999999999999E-2</v>
      </c>
      <c r="J449" s="143"/>
      <c r="K449" s="143">
        <f t="shared" si="56"/>
        <v>0</v>
      </c>
      <c r="L449" s="143">
        <f t="shared" si="56"/>
        <v>0</v>
      </c>
      <c r="M449" s="143">
        <f t="shared" si="56"/>
        <v>0</v>
      </c>
      <c r="N449" s="143">
        <f t="shared" si="56"/>
        <v>0</v>
      </c>
      <c r="O449" s="143">
        <f t="shared" si="56"/>
        <v>0</v>
      </c>
      <c r="P449" s="143">
        <f t="shared" si="53"/>
        <v>0</v>
      </c>
      <c r="Q449" s="143">
        <f t="shared" si="54"/>
        <v>1</v>
      </c>
      <c r="R449" s="143">
        <f t="shared" si="55"/>
        <v>1</v>
      </c>
      <c r="S449" s="146"/>
      <c r="T449" s="259">
        <v>478352322</v>
      </c>
      <c r="U449" s="129" t="s">
        <v>0</v>
      </c>
      <c r="V449" s="259">
        <v>0</v>
      </c>
      <c r="W449" s="259">
        <v>0</v>
      </c>
      <c r="X449" s="259">
        <v>0</v>
      </c>
      <c r="Y449" s="259">
        <v>0</v>
      </c>
      <c r="Z449" s="259">
        <v>0</v>
      </c>
      <c r="AA449" s="259">
        <v>1</v>
      </c>
      <c r="AB449" s="259">
        <v>0</v>
      </c>
      <c r="AC449" s="259">
        <v>0</v>
      </c>
      <c r="AD449" s="259">
        <v>0</v>
      </c>
      <c r="AE449" s="259">
        <v>0</v>
      </c>
      <c r="AF449" s="259">
        <v>0</v>
      </c>
      <c r="AG449" s="259">
        <v>0</v>
      </c>
      <c r="AH449" s="259">
        <v>0</v>
      </c>
      <c r="AI449" s="259">
        <v>0</v>
      </c>
      <c r="AJ449" s="259">
        <v>0</v>
      </c>
      <c r="AK449" s="128"/>
      <c r="AL449" s="259">
        <v>478</v>
      </c>
      <c r="AM449" s="259">
        <v>352</v>
      </c>
      <c r="AN449" s="259">
        <v>322</v>
      </c>
      <c r="AO449" s="259">
        <v>1</v>
      </c>
    </row>
    <row r="450" spans="1:41">
      <c r="A450" s="131">
        <f t="shared" si="51"/>
        <v>478352326</v>
      </c>
      <c r="B450" s="132" t="str">
        <f t="shared" si="51"/>
        <v>FRANCIS W. PARKER CHARTER ESSENTIAL</v>
      </c>
      <c r="C450" s="143">
        <f t="shared" si="50"/>
        <v>0</v>
      </c>
      <c r="D450" s="143">
        <f t="shared" si="50"/>
        <v>0</v>
      </c>
      <c r="E450" s="143">
        <f t="shared" si="50"/>
        <v>0</v>
      </c>
      <c r="F450" s="143">
        <f t="shared" si="49"/>
        <v>0</v>
      </c>
      <c r="G450" s="143">
        <f t="shared" si="49"/>
        <v>0</v>
      </c>
      <c r="H450" s="143">
        <f t="shared" si="49"/>
        <v>1</v>
      </c>
      <c r="I450" s="143">
        <f t="shared" si="52"/>
        <v>3.7499999999999999E-2</v>
      </c>
      <c r="J450" s="143"/>
      <c r="K450" s="143">
        <f t="shared" si="56"/>
        <v>0</v>
      </c>
      <c r="L450" s="143">
        <f t="shared" si="56"/>
        <v>0</v>
      </c>
      <c r="M450" s="143">
        <f t="shared" si="56"/>
        <v>0</v>
      </c>
      <c r="N450" s="143">
        <f t="shared" si="56"/>
        <v>0</v>
      </c>
      <c r="O450" s="143">
        <f t="shared" si="56"/>
        <v>0</v>
      </c>
      <c r="P450" s="143">
        <f t="shared" si="53"/>
        <v>0</v>
      </c>
      <c r="Q450" s="143">
        <f t="shared" si="54"/>
        <v>1</v>
      </c>
      <c r="R450" s="143">
        <f t="shared" si="55"/>
        <v>1</v>
      </c>
      <c r="S450" s="146"/>
      <c r="T450" s="259">
        <v>478352326</v>
      </c>
      <c r="U450" s="129" t="s">
        <v>0</v>
      </c>
      <c r="V450" s="259">
        <v>0</v>
      </c>
      <c r="W450" s="259">
        <v>0</v>
      </c>
      <c r="X450" s="259">
        <v>0</v>
      </c>
      <c r="Y450" s="259">
        <v>0</v>
      </c>
      <c r="Z450" s="259">
        <v>0</v>
      </c>
      <c r="AA450" s="259">
        <v>1</v>
      </c>
      <c r="AB450" s="259">
        <v>0</v>
      </c>
      <c r="AC450" s="259">
        <v>0</v>
      </c>
      <c r="AD450" s="259">
        <v>0</v>
      </c>
      <c r="AE450" s="259">
        <v>0</v>
      </c>
      <c r="AF450" s="259">
        <v>0</v>
      </c>
      <c r="AG450" s="259">
        <v>0</v>
      </c>
      <c r="AH450" s="259">
        <v>0</v>
      </c>
      <c r="AI450" s="259">
        <v>0</v>
      </c>
      <c r="AJ450" s="259">
        <v>0</v>
      </c>
      <c r="AK450" s="128"/>
      <c r="AL450" s="259">
        <v>478</v>
      </c>
      <c r="AM450" s="259">
        <v>352</v>
      </c>
      <c r="AN450" s="259">
        <v>326</v>
      </c>
      <c r="AO450" s="259">
        <v>1</v>
      </c>
    </row>
    <row r="451" spans="1:41">
      <c r="A451" s="131">
        <f t="shared" si="51"/>
        <v>478352348</v>
      </c>
      <c r="B451" s="132" t="str">
        <f t="shared" si="51"/>
        <v>FRANCIS W. PARKER CHARTER ESSENTIAL</v>
      </c>
      <c r="C451" s="143">
        <f t="shared" si="50"/>
        <v>0</v>
      </c>
      <c r="D451" s="143">
        <f t="shared" si="50"/>
        <v>0</v>
      </c>
      <c r="E451" s="143">
        <f t="shared" si="50"/>
        <v>0</v>
      </c>
      <c r="F451" s="143">
        <f t="shared" si="49"/>
        <v>0</v>
      </c>
      <c r="G451" s="143">
        <f t="shared" si="49"/>
        <v>7</v>
      </c>
      <c r="H451" s="143">
        <f t="shared" si="49"/>
        <v>9</v>
      </c>
      <c r="I451" s="143">
        <f t="shared" si="52"/>
        <v>0.6</v>
      </c>
      <c r="J451" s="143"/>
      <c r="K451" s="143">
        <f t="shared" si="56"/>
        <v>0</v>
      </c>
      <c r="L451" s="143">
        <f t="shared" si="56"/>
        <v>0</v>
      </c>
      <c r="M451" s="143">
        <f t="shared" si="56"/>
        <v>0</v>
      </c>
      <c r="N451" s="143">
        <f t="shared" si="56"/>
        <v>0</v>
      </c>
      <c r="O451" s="143">
        <f t="shared" si="56"/>
        <v>0</v>
      </c>
      <c r="P451" s="143">
        <f t="shared" si="53"/>
        <v>2</v>
      </c>
      <c r="Q451" s="143">
        <f t="shared" si="54"/>
        <v>3</v>
      </c>
      <c r="R451" s="143">
        <f t="shared" si="55"/>
        <v>16</v>
      </c>
      <c r="S451" s="146"/>
      <c r="T451" s="259">
        <v>478352348</v>
      </c>
      <c r="U451" s="129" t="s">
        <v>0</v>
      </c>
      <c r="V451" s="259">
        <v>0</v>
      </c>
      <c r="W451" s="259">
        <v>0</v>
      </c>
      <c r="X451" s="259">
        <v>0</v>
      </c>
      <c r="Y451" s="259">
        <v>0</v>
      </c>
      <c r="Z451" s="259">
        <v>7</v>
      </c>
      <c r="AA451" s="259">
        <v>9</v>
      </c>
      <c r="AB451" s="259">
        <v>0</v>
      </c>
      <c r="AC451" s="259">
        <v>0</v>
      </c>
      <c r="AD451" s="259">
        <v>0</v>
      </c>
      <c r="AE451" s="259">
        <v>0</v>
      </c>
      <c r="AF451" s="259">
        <v>0</v>
      </c>
      <c r="AG451" s="259">
        <v>0</v>
      </c>
      <c r="AH451" s="259">
        <v>0</v>
      </c>
      <c r="AI451" s="259">
        <v>0</v>
      </c>
      <c r="AJ451" s="259">
        <v>2</v>
      </c>
      <c r="AK451" s="128"/>
      <c r="AL451" s="259">
        <v>478</v>
      </c>
      <c r="AM451" s="259">
        <v>352</v>
      </c>
      <c r="AN451" s="259">
        <v>348</v>
      </c>
      <c r="AO451" s="259">
        <v>3</v>
      </c>
    </row>
    <row r="452" spans="1:41">
      <c r="A452" s="131">
        <f t="shared" si="51"/>
        <v>478352352</v>
      </c>
      <c r="B452" s="132" t="str">
        <f t="shared" si="51"/>
        <v>FRANCIS W. PARKER CHARTER ESSENTIAL</v>
      </c>
      <c r="C452" s="143">
        <f t="shared" si="50"/>
        <v>0</v>
      </c>
      <c r="D452" s="143">
        <f t="shared" si="50"/>
        <v>0</v>
      </c>
      <c r="E452" s="143">
        <f t="shared" si="50"/>
        <v>0</v>
      </c>
      <c r="F452" s="143">
        <f t="shared" si="49"/>
        <v>0</v>
      </c>
      <c r="G452" s="143">
        <f t="shared" si="49"/>
        <v>2</v>
      </c>
      <c r="H452" s="143">
        <f t="shared" si="49"/>
        <v>2</v>
      </c>
      <c r="I452" s="143">
        <f t="shared" si="52"/>
        <v>0.15</v>
      </c>
      <c r="J452" s="143"/>
      <c r="K452" s="143">
        <f t="shared" si="56"/>
        <v>0</v>
      </c>
      <c r="L452" s="143">
        <f t="shared" si="56"/>
        <v>0</v>
      </c>
      <c r="M452" s="143">
        <f t="shared" si="56"/>
        <v>0</v>
      </c>
      <c r="N452" s="143">
        <f t="shared" si="56"/>
        <v>0</v>
      </c>
      <c r="O452" s="143">
        <f t="shared" si="56"/>
        <v>0</v>
      </c>
      <c r="P452" s="143">
        <f t="shared" si="53"/>
        <v>1</v>
      </c>
      <c r="Q452" s="143">
        <f t="shared" si="54"/>
        <v>6</v>
      </c>
      <c r="R452" s="143">
        <f t="shared" si="55"/>
        <v>4</v>
      </c>
      <c r="S452" s="146"/>
      <c r="T452" s="259">
        <v>478352352</v>
      </c>
      <c r="U452" s="129" t="s">
        <v>0</v>
      </c>
      <c r="V452" s="259">
        <v>0</v>
      </c>
      <c r="W452" s="259">
        <v>0</v>
      </c>
      <c r="X452" s="259">
        <v>0</v>
      </c>
      <c r="Y452" s="259">
        <v>0</v>
      </c>
      <c r="Z452" s="259">
        <v>2</v>
      </c>
      <c r="AA452" s="259">
        <v>2</v>
      </c>
      <c r="AB452" s="259">
        <v>0</v>
      </c>
      <c r="AC452" s="259">
        <v>0</v>
      </c>
      <c r="AD452" s="259">
        <v>0</v>
      </c>
      <c r="AE452" s="259">
        <v>0</v>
      </c>
      <c r="AF452" s="259">
        <v>0</v>
      </c>
      <c r="AG452" s="259">
        <v>0</v>
      </c>
      <c r="AH452" s="259">
        <v>0</v>
      </c>
      <c r="AI452" s="259">
        <v>0</v>
      </c>
      <c r="AJ452" s="259">
        <v>1</v>
      </c>
      <c r="AK452" s="128"/>
      <c r="AL452" s="259">
        <v>478</v>
      </c>
      <c r="AM452" s="259">
        <v>352</v>
      </c>
      <c r="AN452" s="259">
        <v>352</v>
      </c>
      <c r="AO452" s="259">
        <v>6</v>
      </c>
    </row>
    <row r="453" spans="1:41">
      <c r="A453" s="131">
        <f t="shared" si="51"/>
        <v>478352600</v>
      </c>
      <c r="B453" s="132" t="str">
        <f t="shared" si="51"/>
        <v>FRANCIS W. PARKER CHARTER ESSENTIAL</v>
      </c>
      <c r="C453" s="143">
        <f t="shared" si="50"/>
        <v>0</v>
      </c>
      <c r="D453" s="143">
        <f t="shared" si="50"/>
        <v>0</v>
      </c>
      <c r="E453" s="143">
        <f t="shared" si="50"/>
        <v>0</v>
      </c>
      <c r="F453" s="143">
        <f t="shared" si="50"/>
        <v>0</v>
      </c>
      <c r="G453" s="143">
        <f t="shared" si="50"/>
        <v>7</v>
      </c>
      <c r="H453" s="143">
        <f t="shared" si="50"/>
        <v>19</v>
      </c>
      <c r="I453" s="143">
        <f t="shared" si="52"/>
        <v>0.97499999999999998</v>
      </c>
      <c r="J453" s="143"/>
      <c r="K453" s="143">
        <f t="shared" si="56"/>
        <v>0</v>
      </c>
      <c r="L453" s="143">
        <f t="shared" si="56"/>
        <v>0</v>
      </c>
      <c r="M453" s="143">
        <f t="shared" si="56"/>
        <v>0</v>
      </c>
      <c r="N453" s="143">
        <f t="shared" si="56"/>
        <v>0</v>
      </c>
      <c r="O453" s="143">
        <f t="shared" si="56"/>
        <v>0</v>
      </c>
      <c r="P453" s="143">
        <f t="shared" si="53"/>
        <v>2</v>
      </c>
      <c r="Q453" s="143">
        <f t="shared" si="54"/>
        <v>1</v>
      </c>
      <c r="R453" s="143">
        <f t="shared" si="55"/>
        <v>26</v>
      </c>
      <c r="S453" s="146"/>
      <c r="T453" s="259">
        <v>478352600</v>
      </c>
      <c r="U453" s="129" t="s">
        <v>0</v>
      </c>
      <c r="V453" s="259">
        <v>0</v>
      </c>
      <c r="W453" s="259">
        <v>0</v>
      </c>
      <c r="X453" s="259">
        <v>0</v>
      </c>
      <c r="Y453" s="259">
        <v>0</v>
      </c>
      <c r="Z453" s="259">
        <v>7</v>
      </c>
      <c r="AA453" s="259">
        <v>19</v>
      </c>
      <c r="AB453" s="259">
        <v>0</v>
      </c>
      <c r="AC453" s="259">
        <v>0</v>
      </c>
      <c r="AD453" s="259">
        <v>0</v>
      </c>
      <c r="AE453" s="259">
        <v>0</v>
      </c>
      <c r="AF453" s="259">
        <v>0</v>
      </c>
      <c r="AG453" s="259">
        <v>0</v>
      </c>
      <c r="AH453" s="259">
        <v>0</v>
      </c>
      <c r="AI453" s="259">
        <v>0</v>
      </c>
      <c r="AJ453" s="259">
        <v>2</v>
      </c>
      <c r="AK453" s="128"/>
      <c r="AL453" s="259">
        <v>478</v>
      </c>
      <c r="AM453" s="259">
        <v>352</v>
      </c>
      <c r="AN453" s="259">
        <v>600</v>
      </c>
      <c r="AO453" s="259">
        <v>1</v>
      </c>
    </row>
    <row r="454" spans="1:41">
      <c r="A454" s="131">
        <f t="shared" si="51"/>
        <v>478352610</v>
      </c>
      <c r="B454" s="132" t="str">
        <f t="shared" si="51"/>
        <v>FRANCIS W. PARKER CHARTER ESSENTIAL</v>
      </c>
      <c r="C454" s="143">
        <f t="shared" ref="C454:H496" si="57">ROUND(V454,0)</f>
        <v>0</v>
      </c>
      <c r="D454" s="143">
        <f t="shared" si="57"/>
        <v>0</v>
      </c>
      <c r="E454" s="143">
        <f t="shared" si="57"/>
        <v>0</v>
      </c>
      <c r="F454" s="143">
        <f t="shared" si="57"/>
        <v>0</v>
      </c>
      <c r="G454" s="143">
        <f t="shared" si="57"/>
        <v>0</v>
      </c>
      <c r="H454" s="143">
        <f t="shared" si="57"/>
        <v>3</v>
      </c>
      <c r="I454" s="143">
        <f t="shared" si="52"/>
        <v>0.1125</v>
      </c>
      <c r="J454" s="143"/>
      <c r="K454" s="143">
        <f t="shared" si="56"/>
        <v>0</v>
      </c>
      <c r="L454" s="143">
        <f t="shared" si="56"/>
        <v>0</v>
      </c>
      <c r="M454" s="143">
        <f t="shared" si="56"/>
        <v>0</v>
      </c>
      <c r="N454" s="143">
        <f t="shared" si="56"/>
        <v>0</v>
      </c>
      <c r="O454" s="143">
        <f t="shared" si="56"/>
        <v>0</v>
      </c>
      <c r="P454" s="143">
        <f t="shared" si="53"/>
        <v>1</v>
      </c>
      <c r="Q454" s="143">
        <f t="shared" si="54"/>
        <v>8</v>
      </c>
      <c r="R454" s="143">
        <f t="shared" si="55"/>
        <v>3</v>
      </c>
      <c r="S454" s="146"/>
      <c r="T454" s="259">
        <v>478352610</v>
      </c>
      <c r="U454" s="129" t="s">
        <v>0</v>
      </c>
      <c r="V454" s="259">
        <v>0</v>
      </c>
      <c r="W454" s="259">
        <v>0</v>
      </c>
      <c r="X454" s="259">
        <v>0</v>
      </c>
      <c r="Y454" s="259">
        <v>0</v>
      </c>
      <c r="Z454" s="259">
        <v>0</v>
      </c>
      <c r="AA454" s="259">
        <v>3</v>
      </c>
      <c r="AB454" s="259">
        <v>0</v>
      </c>
      <c r="AC454" s="259">
        <v>0</v>
      </c>
      <c r="AD454" s="259">
        <v>0</v>
      </c>
      <c r="AE454" s="259">
        <v>0</v>
      </c>
      <c r="AF454" s="259">
        <v>0</v>
      </c>
      <c r="AG454" s="259">
        <v>0</v>
      </c>
      <c r="AH454" s="259">
        <v>0</v>
      </c>
      <c r="AI454" s="259">
        <v>0</v>
      </c>
      <c r="AJ454" s="259">
        <v>1</v>
      </c>
      <c r="AK454" s="128"/>
      <c r="AL454" s="259">
        <v>478</v>
      </c>
      <c r="AM454" s="259">
        <v>352</v>
      </c>
      <c r="AN454" s="259">
        <v>610</v>
      </c>
      <c r="AO454" s="259">
        <v>8</v>
      </c>
    </row>
    <row r="455" spans="1:41">
      <c r="A455" s="131">
        <f t="shared" si="51"/>
        <v>478352616</v>
      </c>
      <c r="B455" s="132" t="str">
        <f t="shared" si="51"/>
        <v>FRANCIS W. PARKER CHARTER ESSENTIAL</v>
      </c>
      <c r="C455" s="143">
        <f t="shared" si="57"/>
        <v>0</v>
      </c>
      <c r="D455" s="143">
        <f t="shared" si="57"/>
        <v>0</v>
      </c>
      <c r="E455" s="143">
        <f t="shared" si="57"/>
        <v>0</v>
      </c>
      <c r="F455" s="143">
        <f t="shared" si="57"/>
        <v>0</v>
      </c>
      <c r="G455" s="143">
        <f t="shared" si="57"/>
        <v>20</v>
      </c>
      <c r="H455" s="143">
        <f t="shared" si="57"/>
        <v>43</v>
      </c>
      <c r="I455" s="143">
        <f t="shared" si="52"/>
        <v>2.3624999999999998</v>
      </c>
      <c r="J455" s="143"/>
      <c r="K455" s="143">
        <f t="shared" si="56"/>
        <v>0</v>
      </c>
      <c r="L455" s="143">
        <f t="shared" si="56"/>
        <v>0</v>
      </c>
      <c r="M455" s="143">
        <f t="shared" si="56"/>
        <v>0</v>
      </c>
      <c r="N455" s="143">
        <f t="shared" si="56"/>
        <v>0</v>
      </c>
      <c r="O455" s="143">
        <f t="shared" si="56"/>
        <v>0</v>
      </c>
      <c r="P455" s="143">
        <f t="shared" si="53"/>
        <v>3</v>
      </c>
      <c r="Q455" s="143">
        <f t="shared" si="54"/>
        <v>1</v>
      </c>
      <c r="R455" s="143">
        <f t="shared" si="55"/>
        <v>63</v>
      </c>
      <c r="S455" s="146"/>
      <c r="T455" s="259">
        <v>478352616</v>
      </c>
      <c r="U455" s="129" t="s">
        <v>0</v>
      </c>
      <c r="V455" s="259">
        <v>0</v>
      </c>
      <c r="W455" s="259">
        <v>0</v>
      </c>
      <c r="X455" s="259">
        <v>0</v>
      </c>
      <c r="Y455" s="259">
        <v>0</v>
      </c>
      <c r="Z455" s="259">
        <v>20</v>
      </c>
      <c r="AA455" s="259">
        <v>43</v>
      </c>
      <c r="AB455" s="259">
        <v>0</v>
      </c>
      <c r="AC455" s="259">
        <v>0</v>
      </c>
      <c r="AD455" s="259">
        <v>0</v>
      </c>
      <c r="AE455" s="259">
        <v>0</v>
      </c>
      <c r="AF455" s="259">
        <v>0</v>
      </c>
      <c r="AG455" s="259">
        <v>0</v>
      </c>
      <c r="AH455" s="259">
        <v>0</v>
      </c>
      <c r="AI455" s="259">
        <v>0</v>
      </c>
      <c r="AJ455" s="259">
        <v>3</v>
      </c>
      <c r="AK455" s="128"/>
      <c r="AL455" s="259">
        <v>478</v>
      </c>
      <c r="AM455" s="259">
        <v>352</v>
      </c>
      <c r="AN455" s="259">
        <v>616</v>
      </c>
      <c r="AO455" s="259">
        <v>1</v>
      </c>
    </row>
    <row r="456" spans="1:41">
      <c r="A456" s="131">
        <f t="shared" si="51"/>
        <v>478352620</v>
      </c>
      <c r="B456" s="132" t="str">
        <f t="shared" si="51"/>
        <v>FRANCIS W. PARKER CHARTER ESSENTIAL</v>
      </c>
      <c r="C456" s="143">
        <f t="shared" si="57"/>
        <v>0</v>
      </c>
      <c r="D456" s="143">
        <f t="shared" si="57"/>
        <v>0</v>
      </c>
      <c r="E456" s="143">
        <f t="shared" si="57"/>
        <v>0</v>
      </c>
      <c r="F456" s="143">
        <f t="shared" si="57"/>
        <v>0</v>
      </c>
      <c r="G456" s="143">
        <f t="shared" si="57"/>
        <v>1</v>
      </c>
      <c r="H456" s="143">
        <f t="shared" si="57"/>
        <v>3</v>
      </c>
      <c r="I456" s="143">
        <f t="shared" si="52"/>
        <v>0.15</v>
      </c>
      <c r="J456" s="143"/>
      <c r="K456" s="143">
        <f t="shared" si="56"/>
        <v>0</v>
      </c>
      <c r="L456" s="143">
        <f t="shared" si="56"/>
        <v>0</v>
      </c>
      <c r="M456" s="143">
        <f t="shared" si="56"/>
        <v>0</v>
      </c>
      <c r="N456" s="143">
        <f t="shared" si="56"/>
        <v>0</v>
      </c>
      <c r="O456" s="143">
        <f t="shared" si="56"/>
        <v>0</v>
      </c>
      <c r="P456" s="143">
        <f t="shared" si="53"/>
        <v>0</v>
      </c>
      <c r="Q456" s="143">
        <f t="shared" si="54"/>
        <v>1</v>
      </c>
      <c r="R456" s="143">
        <f t="shared" si="55"/>
        <v>4</v>
      </c>
      <c r="S456" s="146"/>
      <c r="T456" s="259">
        <v>478352620</v>
      </c>
      <c r="U456" s="129" t="s">
        <v>0</v>
      </c>
      <c r="V456" s="259">
        <v>0</v>
      </c>
      <c r="W456" s="259">
        <v>0</v>
      </c>
      <c r="X456" s="259">
        <v>0</v>
      </c>
      <c r="Y456" s="259">
        <v>0</v>
      </c>
      <c r="Z456" s="259">
        <v>1</v>
      </c>
      <c r="AA456" s="259">
        <v>3</v>
      </c>
      <c r="AB456" s="259">
        <v>0</v>
      </c>
      <c r="AC456" s="259">
        <v>0</v>
      </c>
      <c r="AD456" s="259">
        <v>0</v>
      </c>
      <c r="AE456" s="259">
        <v>0</v>
      </c>
      <c r="AF456" s="259">
        <v>0</v>
      </c>
      <c r="AG456" s="259">
        <v>0</v>
      </c>
      <c r="AH456" s="259">
        <v>0</v>
      </c>
      <c r="AI456" s="259">
        <v>0</v>
      </c>
      <c r="AJ456" s="259">
        <v>0</v>
      </c>
      <c r="AK456" s="128"/>
      <c r="AL456" s="259">
        <v>478</v>
      </c>
      <c r="AM456" s="259">
        <v>352</v>
      </c>
      <c r="AN456" s="259">
        <v>620</v>
      </c>
      <c r="AO456" s="259">
        <v>1</v>
      </c>
    </row>
    <row r="457" spans="1:41">
      <c r="A457" s="131">
        <f t="shared" si="51"/>
        <v>478352640</v>
      </c>
      <c r="B457" s="132" t="str">
        <f t="shared" si="51"/>
        <v>FRANCIS W. PARKER CHARTER ESSENTIAL</v>
      </c>
      <c r="C457" s="143">
        <f t="shared" si="57"/>
        <v>0</v>
      </c>
      <c r="D457" s="143">
        <f t="shared" si="57"/>
        <v>0</v>
      </c>
      <c r="E457" s="143">
        <f t="shared" si="57"/>
        <v>0</v>
      </c>
      <c r="F457" s="143">
        <f t="shared" si="57"/>
        <v>0</v>
      </c>
      <c r="G457" s="143">
        <f t="shared" si="57"/>
        <v>0</v>
      </c>
      <c r="H457" s="143">
        <f t="shared" si="57"/>
        <v>6</v>
      </c>
      <c r="I457" s="143">
        <f t="shared" si="52"/>
        <v>0.22500000000000001</v>
      </c>
      <c r="J457" s="143"/>
      <c r="K457" s="143">
        <f t="shared" si="56"/>
        <v>0</v>
      </c>
      <c r="L457" s="143">
        <f t="shared" si="56"/>
        <v>0</v>
      </c>
      <c r="M457" s="143">
        <f t="shared" si="56"/>
        <v>0</v>
      </c>
      <c r="N457" s="143">
        <f t="shared" si="56"/>
        <v>0</v>
      </c>
      <c r="O457" s="143">
        <f t="shared" si="56"/>
        <v>0</v>
      </c>
      <c r="P457" s="143">
        <f t="shared" si="53"/>
        <v>0</v>
      </c>
      <c r="Q457" s="143">
        <f t="shared" si="54"/>
        <v>1</v>
      </c>
      <c r="R457" s="143">
        <f t="shared" si="55"/>
        <v>6</v>
      </c>
      <c r="S457" s="146"/>
      <c r="T457" s="259">
        <v>478352640</v>
      </c>
      <c r="U457" s="129" t="s">
        <v>0</v>
      </c>
      <c r="V457" s="259">
        <v>0</v>
      </c>
      <c r="W457" s="259">
        <v>0</v>
      </c>
      <c r="X457" s="259">
        <v>0</v>
      </c>
      <c r="Y457" s="259">
        <v>0</v>
      </c>
      <c r="Z457" s="259">
        <v>0</v>
      </c>
      <c r="AA457" s="259">
        <v>6</v>
      </c>
      <c r="AB457" s="259">
        <v>0</v>
      </c>
      <c r="AC457" s="259">
        <v>0</v>
      </c>
      <c r="AD457" s="259">
        <v>0</v>
      </c>
      <c r="AE457" s="259">
        <v>0</v>
      </c>
      <c r="AF457" s="259">
        <v>0</v>
      </c>
      <c r="AG457" s="259">
        <v>0</v>
      </c>
      <c r="AH457" s="259">
        <v>0</v>
      </c>
      <c r="AI457" s="259">
        <v>0</v>
      </c>
      <c r="AJ457" s="259">
        <v>0</v>
      </c>
      <c r="AK457" s="128"/>
      <c r="AL457" s="259">
        <v>478</v>
      </c>
      <c r="AM457" s="259">
        <v>352</v>
      </c>
      <c r="AN457" s="259">
        <v>640</v>
      </c>
      <c r="AO457" s="259">
        <v>1</v>
      </c>
    </row>
    <row r="458" spans="1:41">
      <c r="A458" s="131">
        <f t="shared" si="51"/>
        <v>478352673</v>
      </c>
      <c r="B458" s="132" t="str">
        <f t="shared" si="51"/>
        <v>FRANCIS W. PARKER CHARTER ESSENTIAL</v>
      </c>
      <c r="C458" s="143">
        <f t="shared" si="57"/>
        <v>0</v>
      </c>
      <c r="D458" s="143">
        <f t="shared" si="57"/>
        <v>0</v>
      </c>
      <c r="E458" s="143">
        <f t="shared" si="57"/>
        <v>0</v>
      </c>
      <c r="F458" s="143">
        <f t="shared" si="57"/>
        <v>0</v>
      </c>
      <c r="G458" s="143">
        <f t="shared" si="57"/>
        <v>6</v>
      </c>
      <c r="H458" s="143">
        <f t="shared" si="57"/>
        <v>25</v>
      </c>
      <c r="I458" s="143">
        <f t="shared" si="52"/>
        <v>1.1625000000000001</v>
      </c>
      <c r="J458" s="143"/>
      <c r="K458" s="143">
        <f t="shared" si="56"/>
        <v>0</v>
      </c>
      <c r="L458" s="143">
        <f t="shared" si="56"/>
        <v>0</v>
      </c>
      <c r="M458" s="143">
        <f t="shared" si="56"/>
        <v>0</v>
      </c>
      <c r="N458" s="143">
        <f t="shared" si="56"/>
        <v>0</v>
      </c>
      <c r="O458" s="143">
        <f t="shared" si="56"/>
        <v>0</v>
      </c>
      <c r="P458" s="143">
        <f t="shared" si="53"/>
        <v>1</v>
      </c>
      <c r="Q458" s="143">
        <f t="shared" si="54"/>
        <v>1</v>
      </c>
      <c r="R458" s="143">
        <f t="shared" si="55"/>
        <v>31</v>
      </c>
      <c r="S458" s="146"/>
      <c r="T458" s="259">
        <v>478352673</v>
      </c>
      <c r="U458" s="129" t="s">
        <v>0</v>
      </c>
      <c r="V458" s="259">
        <v>0</v>
      </c>
      <c r="W458" s="259">
        <v>0</v>
      </c>
      <c r="X458" s="259">
        <v>0</v>
      </c>
      <c r="Y458" s="259">
        <v>0</v>
      </c>
      <c r="Z458" s="259">
        <v>6</v>
      </c>
      <c r="AA458" s="259">
        <v>25</v>
      </c>
      <c r="AB458" s="259">
        <v>0</v>
      </c>
      <c r="AC458" s="259">
        <v>0</v>
      </c>
      <c r="AD458" s="259">
        <v>0</v>
      </c>
      <c r="AE458" s="259">
        <v>0</v>
      </c>
      <c r="AF458" s="259">
        <v>0</v>
      </c>
      <c r="AG458" s="259">
        <v>0</v>
      </c>
      <c r="AH458" s="259">
        <v>0</v>
      </c>
      <c r="AI458" s="259">
        <v>0</v>
      </c>
      <c r="AJ458" s="259">
        <v>1</v>
      </c>
      <c r="AK458" s="128"/>
      <c r="AL458" s="259">
        <v>478</v>
      </c>
      <c r="AM458" s="259">
        <v>352</v>
      </c>
      <c r="AN458" s="259">
        <v>673</v>
      </c>
      <c r="AO458" s="259">
        <v>1</v>
      </c>
    </row>
    <row r="459" spans="1:41">
      <c r="A459" s="131">
        <f t="shared" ref="A459:B522" si="58">T459</f>
        <v>478352720</v>
      </c>
      <c r="B459" s="132" t="str">
        <f t="shared" si="58"/>
        <v>FRANCIS W. PARKER CHARTER ESSENTIAL</v>
      </c>
      <c r="C459" s="143">
        <f t="shared" si="57"/>
        <v>0</v>
      </c>
      <c r="D459" s="143">
        <f t="shared" si="57"/>
        <v>0</v>
      </c>
      <c r="E459" s="143">
        <f t="shared" si="57"/>
        <v>0</v>
      </c>
      <c r="F459" s="143">
        <f t="shared" si="57"/>
        <v>0</v>
      </c>
      <c r="G459" s="143">
        <f t="shared" si="57"/>
        <v>1</v>
      </c>
      <c r="H459" s="143">
        <f t="shared" si="57"/>
        <v>4</v>
      </c>
      <c r="I459" s="143">
        <f t="shared" ref="I459:I522" si="59">ROUND(0.0375*(SUM(E459:H459)+ROUND(D459*0.5,4)+ROUND(L459*0.5,4)+M459),4)+ROUND((0.0475)*N459,4)</f>
        <v>0.1875</v>
      </c>
      <c r="J459" s="143"/>
      <c r="K459" s="143">
        <f t="shared" si="56"/>
        <v>0</v>
      </c>
      <c r="L459" s="143">
        <f t="shared" si="56"/>
        <v>0</v>
      </c>
      <c r="M459" s="143">
        <f t="shared" si="56"/>
        <v>0</v>
      </c>
      <c r="N459" s="143">
        <f t="shared" si="56"/>
        <v>0</v>
      </c>
      <c r="O459" s="143">
        <f t="shared" si="56"/>
        <v>0</v>
      </c>
      <c r="P459" s="143">
        <f t="shared" ref="P459:P522" si="60">ROUND((AG459+AH459)/2,0)+ROUND(AI459+AJ459,0)</f>
        <v>0</v>
      </c>
      <c r="Q459" s="143">
        <f t="shared" ref="Q459:Q522" si="61">AO459</f>
        <v>1</v>
      </c>
      <c r="R459" s="143">
        <f t="shared" ref="R459:R522" si="62">SUM(E459:H459)+M459+N459+ROUND(C459*0.5,0)+ROUND(D459*0.5,0)+ROUND(K459*0.5,0)+ROUND(L459*0.5,0)</f>
        <v>5</v>
      </c>
      <c r="S459" s="146"/>
      <c r="T459" s="259">
        <v>478352720</v>
      </c>
      <c r="U459" s="129" t="s">
        <v>0</v>
      </c>
      <c r="V459" s="259">
        <v>0</v>
      </c>
      <c r="W459" s="259">
        <v>0</v>
      </c>
      <c r="X459" s="259">
        <v>0</v>
      </c>
      <c r="Y459" s="259">
        <v>0</v>
      </c>
      <c r="Z459" s="259">
        <v>1</v>
      </c>
      <c r="AA459" s="259">
        <v>4</v>
      </c>
      <c r="AB459" s="259">
        <v>0</v>
      </c>
      <c r="AC459" s="259">
        <v>0</v>
      </c>
      <c r="AD459" s="259">
        <v>0</v>
      </c>
      <c r="AE459" s="259">
        <v>0</v>
      </c>
      <c r="AF459" s="259">
        <v>0</v>
      </c>
      <c r="AG459" s="259">
        <v>0</v>
      </c>
      <c r="AH459" s="259">
        <v>0</v>
      </c>
      <c r="AI459" s="259">
        <v>0</v>
      </c>
      <c r="AJ459" s="259">
        <v>0</v>
      </c>
      <c r="AK459" s="128"/>
      <c r="AL459" s="259">
        <v>478</v>
      </c>
      <c r="AM459" s="259">
        <v>352</v>
      </c>
      <c r="AN459" s="259">
        <v>720</v>
      </c>
      <c r="AO459" s="259">
        <v>1</v>
      </c>
    </row>
    <row r="460" spans="1:41">
      <c r="A460" s="131">
        <f t="shared" si="58"/>
        <v>478352725</v>
      </c>
      <c r="B460" s="132" t="str">
        <f t="shared" si="58"/>
        <v>FRANCIS W. PARKER CHARTER ESSENTIAL</v>
      </c>
      <c r="C460" s="143">
        <f t="shared" si="57"/>
        <v>0</v>
      </c>
      <c r="D460" s="143">
        <f t="shared" si="57"/>
        <v>0</v>
      </c>
      <c r="E460" s="143">
        <f t="shared" si="57"/>
        <v>0</v>
      </c>
      <c r="F460" s="143">
        <f t="shared" si="57"/>
        <v>0</v>
      </c>
      <c r="G460" s="143">
        <f t="shared" si="57"/>
        <v>7</v>
      </c>
      <c r="H460" s="143">
        <f t="shared" si="57"/>
        <v>9</v>
      </c>
      <c r="I460" s="143">
        <f t="shared" si="59"/>
        <v>0.6</v>
      </c>
      <c r="J460" s="143"/>
      <c r="K460" s="143">
        <f t="shared" si="56"/>
        <v>0</v>
      </c>
      <c r="L460" s="143">
        <f t="shared" si="56"/>
        <v>0</v>
      </c>
      <c r="M460" s="143">
        <f t="shared" si="56"/>
        <v>0</v>
      </c>
      <c r="N460" s="143">
        <f t="shared" si="56"/>
        <v>0</v>
      </c>
      <c r="O460" s="143">
        <f t="shared" si="56"/>
        <v>1</v>
      </c>
      <c r="P460" s="143">
        <f t="shared" si="60"/>
        <v>0</v>
      </c>
      <c r="Q460" s="143">
        <f t="shared" si="61"/>
        <v>1</v>
      </c>
      <c r="R460" s="143">
        <f t="shared" si="62"/>
        <v>16</v>
      </c>
      <c r="S460" s="146"/>
      <c r="T460" s="259">
        <v>478352725</v>
      </c>
      <c r="U460" s="129" t="s">
        <v>0</v>
      </c>
      <c r="V460" s="259">
        <v>0</v>
      </c>
      <c r="W460" s="259">
        <v>0</v>
      </c>
      <c r="X460" s="259">
        <v>0</v>
      </c>
      <c r="Y460" s="259">
        <v>0</v>
      </c>
      <c r="Z460" s="259">
        <v>7</v>
      </c>
      <c r="AA460" s="259">
        <v>9</v>
      </c>
      <c r="AB460" s="259">
        <v>0</v>
      </c>
      <c r="AC460" s="259">
        <v>0</v>
      </c>
      <c r="AD460" s="259">
        <v>0</v>
      </c>
      <c r="AE460" s="259">
        <v>0</v>
      </c>
      <c r="AF460" s="259">
        <v>1</v>
      </c>
      <c r="AG460" s="259">
        <v>0</v>
      </c>
      <c r="AH460" s="259">
        <v>0</v>
      </c>
      <c r="AI460" s="259">
        <v>0</v>
      </c>
      <c r="AJ460" s="259">
        <v>0</v>
      </c>
      <c r="AK460" s="128"/>
      <c r="AL460" s="259">
        <v>478</v>
      </c>
      <c r="AM460" s="259">
        <v>352</v>
      </c>
      <c r="AN460" s="259">
        <v>725</v>
      </c>
      <c r="AO460" s="259">
        <v>1</v>
      </c>
    </row>
    <row r="461" spans="1:41">
      <c r="A461" s="131">
        <f t="shared" si="58"/>
        <v>478352730</v>
      </c>
      <c r="B461" s="132" t="str">
        <f t="shared" si="58"/>
        <v>FRANCIS W. PARKER CHARTER ESSENTIAL</v>
      </c>
      <c r="C461" s="143">
        <f t="shared" si="57"/>
        <v>0</v>
      </c>
      <c r="D461" s="143">
        <f t="shared" si="57"/>
        <v>0</v>
      </c>
      <c r="E461" s="143">
        <f t="shared" si="57"/>
        <v>0</v>
      </c>
      <c r="F461" s="143">
        <f t="shared" si="57"/>
        <v>0</v>
      </c>
      <c r="G461" s="143">
        <f t="shared" si="57"/>
        <v>0</v>
      </c>
      <c r="H461" s="143">
        <f t="shared" si="57"/>
        <v>1</v>
      </c>
      <c r="I461" s="143">
        <f t="shared" si="59"/>
        <v>3.7499999999999999E-2</v>
      </c>
      <c r="J461" s="143"/>
      <c r="K461" s="143">
        <f t="shared" si="56"/>
        <v>0</v>
      </c>
      <c r="L461" s="143">
        <f t="shared" si="56"/>
        <v>0</v>
      </c>
      <c r="M461" s="143">
        <f t="shared" si="56"/>
        <v>0</v>
      </c>
      <c r="N461" s="143">
        <f t="shared" si="56"/>
        <v>0</v>
      </c>
      <c r="O461" s="143">
        <f t="shared" si="56"/>
        <v>0</v>
      </c>
      <c r="P461" s="143">
        <f t="shared" si="60"/>
        <v>0</v>
      </c>
      <c r="Q461" s="143">
        <f t="shared" si="61"/>
        <v>1</v>
      </c>
      <c r="R461" s="143">
        <f t="shared" si="62"/>
        <v>1</v>
      </c>
      <c r="S461" s="146"/>
      <c r="T461" s="259">
        <v>478352730</v>
      </c>
      <c r="U461" s="129" t="s">
        <v>0</v>
      </c>
      <c r="V461" s="259">
        <v>0</v>
      </c>
      <c r="W461" s="259">
        <v>0</v>
      </c>
      <c r="X461" s="259">
        <v>0</v>
      </c>
      <c r="Y461" s="259">
        <v>0</v>
      </c>
      <c r="Z461" s="259">
        <v>0</v>
      </c>
      <c r="AA461" s="259">
        <v>1</v>
      </c>
      <c r="AB461" s="259">
        <v>0</v>
      </c>
      <c r="AC461" s="259">
        <v>0</v>
      </c>
      <c r="AD461" s="259">
        <v>0</v>
      </c>
      <c r="AE461" s="259">
        <v>0</v>
      </c>
      <c r="AF461" s="259">
        <v>0</v>
      </c>
      <c r="AG461" s="259">
        <v>0</v>
      </c>
      <c r="AH461" s="259">
        <v>0</v>
      </c>
      <c r="AI461" s="259">
        <v>0</v>
      </c>
      <c r="AJ461" s="259">
        <v>0</v>
      </c>
      <c r="AK461" s="128"/>
      <c r="AL461" s="259">
        <v>478</v>
      </c>
      <c r="AM461" s="259">
        <v>352</v>
      </c>
      <c r="AN461" s="259">
        <v>730</v>
      </c>
      <c r="AO461" s="259">
        <v>1</v>
      </c>
    </row>
    <row r="462" spans="1:41">
      <c r="A462" s="131">
        <f t="shared" si="58"/>
        <v>478352735</v>
      </c>
      <c r="B462" s="132" t="str">
        <f t="shared" si="58"/>
        <v>FRANCIS W. PARKER CHARTER ESSENTIAL</v>
      </c>
      <c r="C462" s="143">
        <f t="shared" si="57"/>
        <v>0</v>
      </c>
      <c r="D462" s="143">
        <f t="shared" si="57"/>
        <v>0</v>
      </c>
      <c r="E462" s="143">
        <f t="shared" si="57"/>
        <v>0</v>
      </c>
      <c r="F462" s="143">
        <f t="shared" si="57"/>
        <v>0</v>
      </c>
      <c r="G462" s="143">
        <f t="shared" si="57"/>
        <v>14</v>
      </c>
      <c r="H462" s="143">
        <f t="shared" si="57"/>
        <v>26</v>
      </c>
      <c r="I462" s="143">
        <f t="shared" si="59"/>
        <v>1.5</v>
      </c>
      <c r="J462" s="143"/>
      <c r="K462" s="143">
        <f t="shared" si="56"/>
        <v>0</v>
      </c>
      <c r="L462" s="143">
        <f t="shared" si="56"/>
        <v>0</v>
      </c>
      <c r="M462" s="143">
        <f t="shared" si="56"/>
        <v>0</v>
      </c>
      <c r="N462" s="143">
        <f t="shared" si="56"/>
        <v>0</v>
      </c>
      <c r="O462" s="143">
        <f t="shared" si="56"/>
        <v>2</v>
      </c>
      <c r="P462" s="143">
        <f t="shared" si="60"/>
        <v>1</v>
      </c>
      <c r="Q462" s="143">
        <f t="shared" si="61"/>
        <v>1</v>
      </c>
      <c r="R462" s="143">
        <f t="shared" si="62"/>
        <v>40</v>
      </c>
      <c r="S462" s="146"/>
      <c r="T462" s="259">
        <v>478352735</v>
      </c>
      <c r="U462" s="129" t="s">
        <v>0</v>
      </c>
      <c r="V462" s="259">
        <v>0</v>
      </c>
      <c r="W462" s="259">
        <v>0</v>
      </c>
      <c r="X462" s="259">
        <v>0</v>
      </c>
      <c r="Y462" s="259">
        <v>0</v>
      </c>
      <c r="Z462" s="259">
        <v>14</v>
      </c>
      <c r="AA462" s="259">
        <v>26</v>
      </c>
      <c r="AB462" s="259">
        <v>0</v>
      </c>
      <c r="AC462" s="259">
        <v>0</v>
      </c>
      <c r="AD462" s="259">
        <v>0</v>
      </c>
      <c r="AE462" s="259">
        <v>0</v>
      </c>
      <c r="AF462" s="259">
        <v>2</v>
      </c>
      <c r="AG462" s="259">
        <v>0</v>
      </c>
      <c r="AH462" s="259">
        <v>0</v>
      </c>
      <c r="AI462" s="259">
        <v>0</v>
      </c>
      <c r="AJ462" s="259">
        <v>1</v>
      </c>
      <c r="AK462" s="128"/>
      <c r="AL462" s="259">
        <v>478</v>
      </c>
      <c r="AM462" s="259">
        <v>352</v>
      </c>
      <c r="AN462" s="259">
        <v>735</v>
      </c>
      <c r="AO462" s="259">
        <v>1</v>
      </c>
    </row>
    <row r="463" spans="1:41">
      <c r="A463" s="131">
        <f t="shared" si="58"/>
        <v>478352753</v>
      </c>
      <c r="B463" s="132" t="str">
        <f t="shared" si="58"/>
        <v>FRANCIS W. PARKER CHARTER ESSENTIAL</v>
      </c>
      <c r="C463" s="143">
        <f t="shared" si="57"/>
        <v>0</v>
      </c>
      <c r="D463" s="143">
        <f t="shared" si="57"/>
        <v>0</v>
      </c>
      <c r="E463" s="143">
        <f t="shared" si="57"/>
        <v>0</v>
      </c>
      <c r="F463" s="143">
        <f t="shared" si="57"/>
        <v>0</v>
      </c>
      <c r="G463" s="143">
        <f t="shared" si="57"/>
        <v>5</v>
      </c>
      <c r="H463" s="143">
        <f t="shared" si="57"/>
        <v>6</v>
      </c>
      <c r="I463" s="143">
        <f t="shared" si="59"/>
        <v>0.41249999999999998</v>
      </c>
      <c r="J463" s="143"/>
      <c r="K463" s="143">
        <f t="shared" si="56"/>
        <v>0</v>
      </c>
      <c r="L463" s="143">
        <f t="shared" si="56"/>
        <v>0</v>
      </c>
      <c r="M463" s="143">
        <f t="shared" si="56"/>
        <v>0</v>
      </c>
      <c r="N463" s="143">
        <f t="shared" si="56"/>
        <v>0</v>
      </c>
      <c r="O463" s="143">
        <f t="shared" si="56"/>
        <v>0</v>
      </c>
      <c r="P463" s="143">
        <f t="shared" si="60"/>
        <v>0</v>
      </c>
      <c r="Q463" s="143">
        <f t="shared" si="61"/>
        <v>1</v>
      </c>
      <c r="R463" s="143">
        <f t="shared" si="62"/>
        <v>11</v>
      </c>
      <c r="S463" s="146"/>
      <c r="T463" s="259">
        <v>478352753</v>
      </c>
      <c r="U463" s="129" t="s">
        <v>0</v>
      </c>
      <c r="V463" s="259">
        <v>0</v>
      </c>
      <c r="W463" s="259">
        <v>0</v>
      </c>
      <c r="X463" s="259">
        <v>0</v>
      </c>
      <c r="Y463" s="259">
        <v>0</v>
      </c>
      <c r="Z463" s="259">
        <v>5</v>
      </c>
      <c r="AA463" s="259">
        <v>6</v>
      </c>
      <c r="AB463" s="259">
        <v>0</v>
      </c>
      <c r="AC463" s="259">
        <v>0</v>
      </c>
      <c r="AD463" s="259">
        <v>0</v>
      </c>
      <c r="AE463" s="259">
        <v>0</v>
      </c>
      <c r="AF463" s="259">
        <v>0</v>
      </c>
      <c r="AG463" s="259">
        <v>0</v>
      </c>
      <c r="AH463" s="259">
        <v>0</v>
      </c>
      <c r="AI463" s="259">
        <v>0</v>
      </c>
      <c r="AJ463" s="259">
        <v>0</v>
      </c>
      <c r="AK463" s="128"/>
      <c r="AL463" s="259">
        <v>478</v>
      </c>
      <c r="AM463" s="259">
        <v>352</v>
      </c>
      <c r="AN463" s="259">
        <v>753</v>
      </c>
      <c r="AO463" s="259">
        <v>1</v>
      </c>
    </row>
    <row r="464" spans="1:41">
      <c r="A464" s="131">
        <f t="shared" si="58"/>
        <v>478352775</v>
      </c>
      <c r="B464" s="132" t="str">
        <f t="shared" si="58"/>
        <v>FRANCIS W. PARKER CHARTER ESSENTIAL</v>
      </c>
      <c r="C464" s="143">
        <f t="shared" si="57"/>
        <v>0</v>
      </c>
      <c r="D464" s="143">
        <f t="shared" si="57"/>
        <v>0</v>
      </c>
      <c r="E464" s="143">
        <f t="shared" si="57"/>
        <v>0</v>
      </c>
      <c r="F464" s="143">
        <f t="shared" si="57"/>
        <v>0</v>
      </c>
      <c r="G464" s="143">
        <f t="shared" si="57"/>
        <v>6</v>
      </c>
      <c r="H464" s="143">
        <f t="shared" si="57"/>
        <v>12</v>
      </c>
      <c r="I464" s="143">
        <f t="shared" si="59"/>
        <v>0.67500000000000004</v>
      </c>
      <c r="J464" s="143"/>
      <c r="K464" s="143">
        <f t="shared" si="56"/>
        <v>0</v>
      </c>
      <c r="L464" s="143">
        <f t="shared" si="56"/>
        <v>0</v>
      </c>
      <c r="M464" s="143">
        <f t="shared" si="56"/>
        <v>0</v>
      </c>
      <c r="N464" s="143">
        <f t="shared" si="56"/>
        <v>0</v>
      </c>
      <c r="O464" s="143">
        <f t="shared" si="56"/>
        <v>1</v>
      </c>
      <c r="P464" s="143">
        <f t="shared" si="60"/>
        <v>0</v>
      </c>
      <c r="Q464" s="143">
        <f t="shared" si="61"/>
        <v>1</v>
      </c>
      <c r="R464" s="143">
        <f t="shared" si="62"/>
        <v>18</v>
      </c>
      <c r="S464" s="146"/>
      <c r="T464" s="259">
        <v>478352775</v>
      </c>
      <c r="U464" s="129" t="s">
        <v>0</v>
      </c>
      <c r="V464" s="259">
        <v>0</v>
      </c>
      <c r="W464" s="259">
        <v>0</v>
      </c>
      <c r="X464" s="259">
        <v>0</v>
      </c>
      <c r="Y464" s="259">
        <v>0</v>
      </c>
      <c r="Z464" s="259">
        <v>6</v>
      </c>
      <c r="AA464" s="259">
        <v>12</v>
      </c>
      <c r="AB464" s="259">
        <v>0</v>
      </c>
      <c r="AC464" s="259">
        <v>0</v>
      </c>
      <c r="AD464" s="259">
        <v>0</v>
      </c>
      <c r="AE464" s="259">
        <v>0</v>
      </c>
      <c r="AF464" s="259">
        <v>1</v>
      </c>
      <c r="AG464" s="259">
        <v>0</v>
      </c>
      <c r="AH464" s="259">
        <v>0</v>
      </c>
      <c r="AI464" s="259">
        <v>0</v>
      </c>
      <c r="AJ464" s="259">
        <v>0</v>
      </c>
      <c r="AK464" s="128"/>
      <c r="AL464" s="259">
        <v>478</v>
      </c>
      <c r="AM464" s="259">
        <v>352</v>
      </c>
      <c r="AN464" s="259">
        <v>775</v>
      </c>
      <c r="AO464" s="259">
        <v>1</v>
      </c>
    </row>
    <row r="465" spans="1:41">
      <c r="A465" s="131">
        <f t="shared" si="58"/>
        <v>479278005</v>
      </c>
      <c r="B465" s="132" t="str">
        <f t="shared" si="58"/>
        <v>PIONEER VALLEY PERFORMING ARTS</v>
      </c>
      <c r="C465" s="143">
        <f t="shared" si="57"/>
        <v>0</v>
      </c>
      <c r="D465" s="143">
        <f t="shared" si="57"/>
        <v>0</v>
      </c>
      <c r="E465" s="143">
        <f t="shared" si="57"/>
        <v>0</v>
      </c>
      <c r="F465" s="143">
        <f t="shared" si="57"/>
        <v>0</v>
      </c>
      <c r="G465" s="143">
        <f t="shared" si="57"/>
        <v>2</v>
      </c>
      <c r="H465" s="143">
        <f t="shared" si="57"/>
        <v>1</v>
      </c>
      <c r="I465" s="143">
        <f t="shared" si="59"/>
        <v>0.1125</v>
      </c>
      <c r="J465" s="143"/>
      <c r="K465" s="143">
        <f t="shared" si="56"/>
        <v>0</v>
      </c>
      <c r="L465" s="143">
        <f t="shared" si="56"/>
        <v>0</v>
      </c>
      <c r="M465" s="143">
        <f t="shared" si="56"/>
        <v>0</v>
      </c>
      <c r="N465" s="143">
        <f t="shared" si="56"/>
        <v>0</v>
      </c>
      <c r="O465" s="143">
        <f t="shared" si="56"/>
        <v>0</v>
      </c>
      <c r="P465" s="143">
        <f t="shared" si="60"/>
        <v>1</v>
      </c>
      <c r="Q465" s="143">
        <f t="shared" si="61"/>
        <v>8</v>
      </c>
      <c r="R465" s="143">
        <f t="shared" si="62"/>
        <v>3</v>
      </c>
      <c r="S465" s="146"/>
      <c r="T465" s="259">
        <v>479278005</v>
      </c>
      <c r="U465" s="129" t="s">
        <v>702</v>
      </c>
      <c r="V465" s="259">
        <v>0</v>
      </c>
      <c r="W465" s="259">
        <v>0</v>
      </c>
      <c r="X465" s="259">
        <v>0</v>
      </c>
      <c r="Y465" s="259">
        <v>0</v>
      </c>
      <c r="Z465" s="259">
        <v>2</v>
      </c>
      <c r="AA465" s="259">
        <v>1</v>
      </c>
      <c r="AB465" s="259">
        <v>0</v>
      </c>
      <c r="AC465" s="259">
        <v>0</v>
      </c>
      <c r="AD465" s="259">
        <v>0</v>
      </c>
      <c r="AE465" s="259">
        <v>0</v>
      </c>
      <c r="AF465" s="259">
        <v>0</v>
      </c>
      <c r="AG465" s="259">
        <v>0</v>
      </c>
      <c r="AH465" s="259">
        <v>0</v>
      </c>
      <c r="AI465" s="259">
        <v>0</v>
      </c>
      <c r="AJ465" s="259">
        <v>1</v>
      </c>
      <c r="AK465" s="128"/>
      <c r="AL465" s="259">
        <v>479</v>
      </c>
      <c r="AM465" s="259">
        <v>278</v>
      </c>
      <c r="AN465" s="259">
        <v>5</v>
      </c>
      <c r="AO465" s="259">
        <v>8</v>
      </c>
    </row>
    <row r="466" spans="1:41">
      <c r="A466" s="131">
        <f t="shared" si="58"/>
        <v>479278024</v>
      </c>
      <c r="B466" s="132" t="str">
        <f t="shared" si="58"/>
        <v>PIONEER VALLEY PERFORMING ARTS</v>
      </c>
      <c r="C466" s="143">
        <f t="shared" si="57"/>
        <v>0</v>
      </c>
      <c r="D466" s="143">
        <f t="shared" si="57"/>
        <v>0</v>
      </c>
      <c r="E466" s="143">
        <f t="shared" si="57"/>
        <v>0</v>
      </c>
      <c r="F466" s="143">
        <f t="shared" si="57"/>
        <v>0</v>
      </c>
      <c r="G466" s="143">
        <f t="shared" si="57"/>
        <v>9</v>
      </c>
      <c r="H466" s="143">
        <f t="shared" si="57"/>
        <v>22</v>
      </c>
      <c r="I466" s="143">
        <f t="shared" si="59"/>
        <v>1.1625000000000001</v>
      </c>
      <c r="J466" s="143"/>
      <c r="K466" s="143">
        <f t="shared" si="56"/>
        <v>0</v>
      </c>
      <c r="L466" s="143">
        <f t="shared" si="56"/>
        <v>0</v>
      </c>
      <c r="M466" s="143">
        <f t="shared" si="56"/>
        <v>0</v>
      </c>
      <c r="N466" s="143">
        <f t="shared" si="56"/>
        <v>0</v>
      </c>
      <c r="O466" s="143">
        <f t="shared" si="56"/>
        <v>0</v>
      </c>
      <c r="P466" s="143">
        <f t="shared" si="60"/>
        <v>3</v>
      </c>
      <c r="Q466" s="143">
        <f t="shared" si="61"/>
        <v>2</v>
      </c>
      <c r="R466" s="143">
        <f t="shared" si="62"/>
        <v>31</v>
      </c>
      <c r="S466" s="146"/>
      <c r="T466" s="259">
        <v>479278024</v>
      </c>
      <c r="U466" s="129" t="s">
        <v>702</v>
      </c>
      <c r="V466" s="259">
        <v>0</v>
      </c>
      <c r="W466" s="259">
        <v>0</v>
      </c>
      <c r="X466" s="259">
        <v>0</v>
      </c>
      <c r="Y466" s="259">
        <v>0</v>
      </c>
      <c r="Z466" s="259">
        <v>9</v>
      </c>
      <c r="AA466" s="259">
        <v>22</v>
      </c>
      <c r="AB466" s="259">
        <v>0</v>
      </c>
      <c r="AC466" s="259">
        <v>0</v>
      </c>
      <c r="AD466" s="259">
        <v>0</v>
      </c>
      <c r="AE466" s="259">
        <v>0</v>
      </c>
      <c r="AF466" s="259">
        <v>0</v>
      </c>
      <c r="AG466" s="259">
        <v>0</v>
      </c>
      <c r="AH466" s="259">
        <v>0</v>
      </c>
      <c r="AI466" s="259">
        <v>0</v>
      </c>
      <c r="AJ466" s="259">
        <v>3</v>
      </c>
      <c r="AK466" s="128"/>
      <c r="AL466" s="259">
        <v>479</v>
      </c>
      <c r="AM466" s="259">
        <v>278</v>
      </c>
      <c r="AN466" s="259">
        <v>24</v>
      </c>
      <c r="AO466" s="259">
        <v>2</v>
      </c>
    </row>
    <row r="467" spans="1:41">
      <c r="A467" s="131">
        <f t="shared" si="58"/>
        <v>479278061</v>
      </c>
      <c r="B467" s="132" t="str">
        <f t="shared" si="58"/>
        <v>PIONEER VALLEY PERFORMING ARTS</v>
      </c>
      <c r="C467" s="143">
        <f t="shared" si="57"/>
        <v>0</v>
      </c>
      <c r="D467" s="143">
        <f t="shared" si="57"/>
        <v>0</v>
      </c>
      <c r="E467" s="143">
        <f t="shared" si="57"/>
        <v>0</v>
      </c>
      <c r="F467" s="143">
        <f t="shared" si="57"/>
        <v>0</v>
      </c>
      <c r="G467" s="143">
        <f t="shared" si="57"/>
        <v>11</v>
      </c>
      <c r="H467" s="143">
        <f t="shared" si="57"/>
        <v>17</v>
      </c>
      <c r="I467" s="143">
        <f t="shared" si="59"/>
        <v>1.05</v>
      </c>
      <c r="J467" s="143"/>
      <c r="K467" s="143">
        <f t="shared" si="56"/>
        <v>0</v>
      </c>
      <c r="L467" s="143">
        <f t="shared" si="56"/>
        <v>0</v>
      </c>
      <c r="M467" s="143">
        <f t="shared" si="56"/>
        <v>0</v>
      </c>
      <c r="N467" s="143">
        <f t="shared" si="56"/>
        <v>0</v>
      </c>
      <c r="O467" s="143">
        <f t="shared" si="56"/>
        <v>1</v>
      </c>
      <c r="P467" s="143">
        <f t="shared" si="60"/>
        <v>7</v>
      </c>
      <c r="Q467" s="143">
        <f t="shared" si="61"/>
        <v>7</v>
      </c>
      <c r="R467" s="143">
        <f t="shared" si="62"/>
        <v>28</v>
      </c>
      <c r="S467" s="146"/>
      <c r="T467" s="259">
        <v>479278061</v>
      </c>
      <c r="U467" s="129" t="s">
        <v>702</v>
      </c>
      <c r="V467" s="259">
        <v>0</v>
      </c>
      <c r="W467" s="259">
        <v>0</v>
      </c>
      <c r="X467" s="259">
        <v>0</v>
      </c>
      <c r="Y467" s="259">
        <v>0</v>
      </c>
      <c r="Z467" s="259">
        <v>11</v>
      </c>
      <c r="AA467" s="259">
        <v>17</v>
      </c>
      <c r="AB467" s="259">
        <v>0</v>
      </c>
      <c r="AC467" s="259">
        <v>0</v>
      </c>
      <c r="AD467" s="259">
        <v>0</v>
      </c>
      <c r="AE467" s="259">
        <v>0</v>
      </c>
      <c r="AF467" s="259">
        <v>1</v>
      </c>
      <c r="AG467" s="259">
        <v>0</v>
      </c>
      <c r="AH467" s="259">
        <v>0</v>
      </c>
      <c r="AI467" s="259">
        <v>0</v>
      </c>
      <c r="AJ467" s="259">
        <v>7</v>
      </c>
      <c r="AK467" s="128"/>
      <c r="AL467" s="259">
        <v>479</v>
      </c>
      <c r="AM467" s="259">
        <v>278</v>
      </c>
      <c r="AN467" s="259">
        <v>61</v>
      </c>
      <c r="AO467" s="259">
        <v>7</v>
      </c>
    </row>
    <row r="468" spans="1:41">
      <c r="A468" s="131">
        <f t="shared" si="58"/>
        <v>479278086</v>
      </c>
      <c r="B468" s="132" t="str">
        <f t="shared" si="58"/>
        <v>PIONEER VALLEY PERFORMING ARTS</v>
      </c>
      <c r="C468" s="143">
        <f t="shared" si="57"/>
        <v>0</v>
      </c>
      <c r="D468" s="143">
        <f t="shared" si="57"/>
        <v>0</v>
      </c>
      <c r="E468" s="143">
        <f t="shared" si="57"/>
        <v>0</v>
      </c>
      <c r="F468" s="143">
        <f t="shared" si="57"/>
        <v>0</v>
      </c>
      <c r="G468" s="143">
        <f t="shared" si="57"/>
        <v>3</v>
      </c>
      <c r="H468" s="143">
        <f t="shared" si="57"/>
        <v>12</v>
      </c>
      <c r="I468" s="143">
        <f t="shared" si="59"/>
        <v>0.5625</v>
      </c>
      <c r="J468" s="143"/>
      <c r="K468" s="143">
        <f t="shared" si="56"/>
        <v>0</v>
      </c>
      <c r="L468" s="143">
        <f t="shared" si="56"/>
        <v>0</v>
      </c>
      <c r="M468" s="143">
        <f t="shared" si="56"/>
        <v>0</v>
      </c>
      <c r="N468" s="143">
        <f t="shared" si="56"/>
        <v>0</v>
      </c>
      <c r="O468" s="143">
        <f t="shared" si="56"/>
        <v>1</v>
      </c>
      <c r="P468" s="143">
        <f t="shared" si="60"/>
        <v>2</v>
      </c>
      <c r="Q468" s="143">
        <f t="shared" si="61"/>
        <v>5</v>
      </c>
      <c r="R468" s="143">
        <f t="shared" si="62"/>
        <v>15</v>
      </c>
      <c r="S468" s="146"/>
      <c r="T468" s="259">
        <v>479278086</v>
      </c>
      <c r="U468" s="129" t="s">
        <v>702</v>
      </c>
      <c r="V468" s="259">
        <v>0</v>
      </c>
      <c r="W468" s="259">
        <v>0</v>
      </c>
      <c r="X468" s="259">
        <v>0</v>
      </c>
      <c r="Y468" s="259">
        <v>0</v>
      </c>
      <c r="Z468" s="259">
        <v>3</v>
      </c>
      <c r="AA468" s="259">
        <v>12</v>
      </c>
      <c r="AB468" s="259">
        <v>0</v>
      </c>
      <c r="AC468" s="259">
        <v>0</v>
      </c>
      <c r="AD468" s="259">
        <v>0</v>
      </c>
      <c r="AE468" s="259">
        <v>0</v>
      </c>
      <c r="AF468" s="259">
        <v>1</v>
      </c>
      <c r="AG468" s="259">
        <v>0</v>
      </c>
      <c r="AH468" s="259">
        <v>0</v>
      </c>
      <c r="AI468" s="259">
        <v>0</v>
      </c>
      <c r="AJ468" s="259">
        <v>2</v>
      </c>
      <c r="AK468" s="128"/>
      <c r="AL468" s="259">
        <v>479</v>
      </c>
      <c r="AM468" s="259">
        <v>278</v>
      </c>
      <c r="AN468" s="259">
        <v>86</v>
      </c>
      <c r="AO468" s="259">
        <v>5</v>
      </c>
    </row>
    <row r="469" spans="1:41">
      <c r="A469" s="131">
        <f t="shared" si="58"/>
        <v>479278087</v>
      </c>
      <c r="B469" s="132" t="str">
        <f t="shared" si="58"/>
        <v>PIONEER VALLEY PERFORMING ARTS</v>
      </c>
      <c r="C469" s="143">
        <f t="shared" si="57"/>
        <v>0</v>
      </c>
      <c r="D469" s="143">
        <f t="shared" si="57"/>
        <v>0</v>
      </c>
      <c r="E469" s="143">
        <f t="shared" si="57"/>
        <v>0</v>
      </c>
      <c r="F469" s="143">
        <f t="shared" si="57"/>
        <v>0</v>
      </c>
      <c r="G469" s="143">
        <f t="shared" si="57"/>
        <v>0</v>
      </c>
      <c r="H469" s="143">
        <f t="shared" si="57"/>
        <v>1</v>
      </c>
      <c r="I469" s="143">
        <f t="shared" si="59"/>
        <v>3.7499999999999999E-2</v>
      </c>
      <c r="J469" s="143"/>
      <c r="K469" s="143">
        <f t="shared" si="56"/>
        <v>0</v>
      </c>
      <c r="L469" s="143">
        <f t="shared" si="56"/>
        <v>0</v>
      </c>
      <c r="M469" s="143">
        <f t="shared" si="56"/>
        <v>0</v>
      </c>
      <c r="N469" s="143">
        <f t="shared" si="56"/>
        <v>0</v>
      </c>
      <c r="O469" s="143">
        <f t="shared" si="56"/>
        <v>0</v>
      </c>
      <c r="P469" s="143">
        <f t="shared" si="60"/>
        <v>0</v>
      </c>
      <c r="Q469" s="143">
        <f t="shared" si="61"/>
        <v>1</v>
      </c>
      <c r="R469" s="143">
        <f t="shared" si="62"/>
        <v>1</v>
      </c>
      <c r="S469" s="146"/>
      <c r="T469" s="259">
        <v>479278087</v>
      </c>
      <c r="U469" s="129" t="s">
        <v>702</v>
      </c>
      <c r="V469" s="259">
        <v>0</v>
      </c>
      <c r="W469" s="259">
        <v>0</v>
      </c>
      <c r="X469" s="259">
        <v>0</v>
      </c>
      <c r="Y469" s="259">
        <v>0</v>
      </c>
      <c r="Z469" s="259">
        <v>0</v>
      </c>
      <c r="AA469" s="259">
        <v>1</v>
      </c>
      <c r="AB469" s="259">
        <v>0</v>
      </c>
      <c r="AC469" s="259">
        <v>0</v>
      </c>
      <c r="AD469" s="259">
        <v>0</v>
      </c>
      <c r="AE469" s="259">
        <v>0</v>
      </c>
      <c r="AF469" s="259">
        <v>0</v>
      </c>
      <c r="AG469" s="259">
        <v>0</v>
      </c>
      <c r="AH469" s="259">
        <v>0</v>
      </c>
      <c r="AI469" s="259">
        <v>0</v>
      </c>
      <c r="AJ469" s="259">
        <v>0</v>
      </c>
      <c r="AK469" s="128"/>
      <c r="AL469" s="259">
        <v>479</v>
      </c>
      <c r="AM469" s="259">
        <v>278</v>
      </c>
      <c r="AN469" s="259">
        <v>87</v>
      </c>
      <c r="AO469" s="259">
        <v>1</v>
      </c>
    </row>
    <row r="470" spans="1:41">
      <c r="A470" s="131">
        <f t="shared" si="58"/>
        <v>479278091</v>
      </c>
      <c r="B470" s="132" t="str">
        <f t="shared" si="58"/>
        <v>PIONEER VALLEY PERFORMING ARTS</v>
      </c>
      <c r="C470" s="143">
        <f t="shared" si="57"/>
        <v>0</v>
      </c>
      <c r="D470" s="143">
        <f t="shared" si="57"/>
        <v>0</v>
      </c>
      <c r="E470" s="143">
        <f t="shared" si="57"/>
        <v>0</v>
      </c>
      <c r="F470" s="143">
        <f t="shared" si="57"/>
        <v>0</v>
      </c>
      <c r="G470" s="143">
        <f t="shared" si="57"/>
        <v>0</v>
      </c>
      <c r="H470" s="143">
        <f t="shared" si="57"/>
        <v>1</v>
      </c>
      <c r="I470" s="143">
        <f t="shared" si="59"/>
        <v>3.7499999999999999E-2</v>
      </c>
      <c r="J470" s="143"/>
      <c r="K470" s="143">
        <f t="shared" ref="K470:O520" si="63">ROUND(AB470,0)</f>
        <v>0</v>
      </c>
      <c r="L470" s="143">
        <f t="shared" si="63"/>
        <v>0</v>
      </c>
      <c r="M470" s="143">
        <f t="shared" si="63"/>
        <v>0</v>
      </c>
      <c r="N470" s="143">
        <f t="shared" si="63"/>
        <v>0</v>
      </c>
      <c r="O470" s="143">
        <f t="shared" si="63"/>
        <v>0</v>
      </c>
      <c r="P470" s="143">
        <f t="shared" si="60"/>
        <v>0</v>
      </c>
      <c r="Q470" s="143">
        <f t="shared" si="61"/>
        <v>1</v>
      </c>
      <c r="R470" s="143">
        <f t="shared" si="62"/>
        <v>1</v>
      </c>
      <c r="S470" s="146"/>
      <c r="T470" s="259">
        <v>479278091</v>
      </c>
      <c r="U470" s="129" t="s">
        <v>702</v>
      </c>
      <c r="V470" s="259">
        <v>0</v>
      </c>
      <c r="W470" s="259">
        <v>0</v>
      </c>
      <c r="X470" s="259">
        <v>0</v>
      </c>
      <c r="Y470" s="259">
        <v>0</v>
      </c>
      <c r="Z470" s="259">
        <v>0</v>
      </c>
      <c r="AA470" s="259">
        <v>1</v>
      </c>
      <c r="AB470" s="259">
        <v>0</v>
      </c>
      <c r="AC470" s="259">
        <v>0</v>
      </c>
      <c r="AD470" s="259">
        <v>0</v>
      </c>
      <c r="AE470" s="259">
        <v>0</v>
      </c>
      <c r="AF470" s="259">
        <v>0</v>
      </c>
      <c r="AG470" s="259">
        <v>0</v>
      </c>
      <c r="AH470" s="259">
        <v>0</v>
      </c>
      <c r="AI470" s="259">
        <v>0</v>
      </c>
      <c r="AJ470" s="259">
        <v>0</v>
      </c>
      <c r="AK470" s="128"/>
      <c r="AL470" s="259">
        <v>479</v>
      </c>
      <c r="AM470" s="259">
        <v>278</v>
      </c>
      <c r="AN470" s="259">
        <v>91</v>
      </c>
      <c r="AO470" s="259">
        <v>1</v>
      </c>
    </row>
    <row r="471" spans="1:41">
      <c r="A471" s="131">
        <f t="shared" si="58"/>
        <v>479278111</v>
      </c>
      <c r="B471" s="132" t="str">
        <f t="shared" si="58"/>
        <v>PIONEER VALLEY PERFORMING ARTS</v>
      </c>
      <c r="C471" s="143">
        <f t="shared" si="57"/>
        <v>0</v>
      </c>
      <c r="D471" s="143">
        <f t="shared" si="57"/>
        <v>0</v>
      </c>
      <c r="E471" s="143">
        <f t="shared" si="57"/>
        <v>0</v>
      </c>
      <c r="F471" s="143">
        <f t="shared" si="57"/>
        <v>0</v>
      </c>
      <c r="G471" s="143">
        <f t="shared" si="57"/>
        <v>1</v>
      </c>
      <c r="H471" s="143">
        <f t="shared" si="57"/>
        <v>6</v>
      </c>
      <c r="I471" s="143">
        <f t="shared" si="59"/>
        <v>0.26250000000000001</v>
      </c>
      <c r="J471" s="143"/>
      <c r="K471" s="143">
        <f t="shared" si="63"/>
        <v>0</v>
      </c>
      <c r="L471" s="143">
        <f t="shared" si="63"/>
        <v>0</v>
      </c>
      <c r="M471" s="143">
        <f t="shared" si="63"/>
        <v>0</v>
      </c>
      <c r="N471" s="143">
        <f t="shared" si="63"/>
        <v>0</v>
      </c>
      <c r="O471" s="143">
        <f t="shared" si="63"/>
        <v>1</v>
      </c>
      <c r="P471" s="143">
        <f t="shared" si="60"/>
        <v>4</v>
      </c>
      <c r="Q471" s="143">
        <f t="shared" si="61"/>
        <v>10</v>
      </c>
      <c r="R471" s="143">
        <f t="shared" si="62"/>
        <v>7</v>
      </c>
      <c r="S471" s="146"/>
      <c r="T471" s="259">
        <v>479278111</v>
      </c>
      <c r="U471" s="129" t="s">
        <v>702</v>
      </c>
      <c r="V471" s="259">
        <v>0</v>
      </c>
      <c r="W471" s="259">
        <v>0</v>
      </c>
      <c r="X471" s="259">
        <v>0</v>
      </c>
      <c r="Y471" s="259">
        <v>0</v>
      </c>
      <c r="Z471" s="259">
        <v>1</v>
      </c>
      <c r="AA471" s="259">
        <v>6</v>
      </c>
      <c r="AB471" s="259">
        <v>0</v>
      </c>
      <c r="AC471" s="259">
        <v>0</v>
      </c>
      <c r="AD471" s="259">
        <v>0</v>
      </c>
      <c r="AE471" s="259">
        <v>0</v>
      </c>
      <c r="AF471" s="259">
        <v>1</v>
      </c>
      <c r="AG471" s="259">
        <v>0</v>
      </c>
      <c r="AH471" s="259">
        <v>0</v>
      </c>
      <c r="AI471" s="259">
        <v>0</v>
      </c>
      <c r="AJ471" s="259">
        <v>4</v>
      </c>
      <c r="AK471" s="128"/>
      <c r="AL471" s="259">
        <v>479</v>
      </c>
      <c r="AM471" s="259">
        <v>278</v>
      </c>
      <c r="AN471" s="259">
        <v>111</v>
      </c>
      <c r="AO471" s="259">
        <v>10</v>
      </c>
    </row>
    <row r="472" spans="1:41">
      <c r="A472" s="131">
        <f t="shared" si="58"/>
        <v>479278114</v>
      </c>
      <c r="B472" s="132" t="str">
        <f t="shared" si="58"/>
        <v>PIONEER VALLEY PERFORMING ARTS</v>
      </c>
      <c r="C472" s="143">
        <f t="shared" si="57"/>
        <v>0</v>
      </c>
      <c r="D472" s="143">
        <f t="shared" si="57"/>
        <v>0</v>
      </c>
      <c r="E472" s="143">
        <f t="shared" si="57"/>
        <v>0</v>
      </c>
      <c r="F472" s="143">
        <f t="shared" si="57"/>
        <v>0</v>
      </c>
      <c r="G472" s="143">
        <f t="shared" si="57"/>
        <v>4</v>
      </c>
      <c r="H472" s="143">
        <f t="shared" si="57"/>
        <v>3</v>
      </c>
      <c r="I472" s="143">
        <f t="shared" si="59"/>
        <v>0.26250000000000001</v>
      </c>
      <c r="J472" s="143"/>
      <c r="K472" s="143">
        <f t="shared" si="63"/>
        <v>0</v>
      </c>
      <c r="L472" s="143">
        <f t="shared" si="63"/>
        <v>0</v>
      </c>
      <c r="M472" s="143">
        <f t="shared" si="63"/>
        <v>0</v>
      </c>
      <c r="N472" s="143">
        <f t="shared" si="63"/>
        <v>0</v>
      </c>
      <c r="O472" s="143">
        <f t="shared" si="63"/>
        <v>0</v>
      </c>
      <c r="P472" s="143">
        <f t="shared" si="60"/>
        <v>1</v>
      </c>
      <c r="Q472" s="143">
        <f t="shared" si="61"/>
        <v>3</v>
      </c>
      <c r="R472" s="143">
        <f t="shared" si="62"/>
        <v>7</v>
      </c>
      <c r="S472" s="146"/>
      <c r="T472" s="259">
        <v>479278114</v>
      </c>
      <c r="U472" s="129" t="s">
        <v>702</v>
      </c>
      <c r="V472" s="259">
        <v>0</v>
      </c>
      <c r="W472" s="259">
        <v>0</v>
      </c>
      <c r="X472" s="259">
        <v>0</v>
      </c>
      <c r="Y472" s="259">
        <v>0</v>
      </c>
      <c r="Z472" s="259">
        <v>4</v>
      </c>
      <c r="AA472" s="259">
        <v>3</v>
      </c>
      <c r="AB472" s="259">
        <v>0</v>
      </c>
      <c r="AC472" s="259">
        <v>0</v>
      </c>
      <c r="AD472" s="259">
        <v>0</v>
      </c>
      <c r="AE472" s="259">
        <v>0</v>
      </c>
      <c r="AF472" s="259">
        <v>0</v>
      </c>
      <c r="AG472" s="259">
        <v>0</v>
      </c>
      <c r="AH472" s="259">
        <v>0</v>
      </c>
      <c r="AI472" s="259">
        <v>0</v>
      </c>
      <c r="AJ472" s="259">
        <v>1</v>
      </c>
      <c r="AK472" s="128"/>
      <c r="AL472" s="259">
        <v>479</v>
      </c>
      <c r="AM472" s="259">
        <v>278</v>
      </c>
      <c r="AN472" s="259">
        <v>114</v>
      </c>
      <c r="AO472" s="259">
        <v>3</v>
      </c>
    </row>
    <row r="473" spans="1:41">
      <c r="A473" s="131">
        <f t="shared" si="58"/>
        <v>479278117</v>
      </c>
      <c r="B473" s="132" t="str">
        <f t="shared" si="58"/>
        <v>PIONEER VALLEY PERFORMING ARTS</v>
      </c>
      <c r="C473" s="143">
        <f t="shared" si="57"/>
        <v>0</v>
      </c>
      <c r="D473" s="143">
        <f t="shared" si="57"/>
        <v>0</v>
      </c>
      <c r="E473" s="143">
        <f t="shared" si="57"/>
        <v>0</v>
      </c>
      <c r="F473" s="143">
        <f t="shared" si="57"/>
        <v>0</v>
      </c>
      <c r="G473" s="143">
        <f t="shared" si="57"/>
        <v>3</v>
      </c>
      <c r="H473" s="143">
        <f t="shared" si="57"/>
        <v>8</v>
      </c>
      <c r="I473" s="143">
        <f t="shared" si="59"/>
        <v>0.41249999999999998</v>
      </c>
      <c r="J473" s="143"/>
      <c r="K473" s="143">
        <f t="shared" si="63"/>
        <v>0</v>
      </c>
      <c r="L473" s="143">
        <f t="shared" si="63"/>
        <v>0</v>
      </c>
      <c r="M473" s="143">
        <f t="shared" si="63"/>
        <v>0</v>
      </c>
      <c r="N473" s="143">
        <f t="shared" si="63"/>
        <v>0</v>
      </c>
      <c r="O473" s="143">
        <f t="shared" si="63"/>
        <v>1</v>
      </c>
      <c r="P473" s="143">
        <f t="shared" si="60"/>
        <v>2</v>
      </c>
      <c r="Q473" s="143">
        <f t="shared" si="61"/>
        <v>6</v>
      </c>
      <c r="R473" s="143">
        <f t="shared" si="62"/>
        <v>11</v>
      </c>
      <c r="S473" s="146"/>
      <c r="T473" s="259">
        <v>479278117</v>
      </c>
      <c r="U473" s="129" t="s">
        <v>702</v>
      </c>
      <c r="V473" s="259">
        <v>0</v>
      </c>
      <c r="W473" s="259">
        <v>0</v>
      </c>
      <c r="X473" s="259">
        <v>0</v>
      </c>
      <c r="Y473" s="259">
        <v>0</v>
      </c>
      <c r="Z473" s="259">
        <v>3</v>
      </c>
      <c r="AA473" s="259">
        <v>8</v>
      </c>
      <c r="AB473" s="259">
        <v>0</v>
      </c>
      <c r="AC473" s="259">
        <v>0</v>
      </c>
      <c r="AD473" s="259">
        <v>0</v>
      </c>
      <c r="AE473" s="259">
        <v>0</v>
      </c>
      <c r="AF473" s="259">
        <v>1</v>
      </c>
      <c r="AG473" s="259">
        <v>0</v>
      </c>
      <c r="AH473" s="259">
        <v>0</v>
      </c>
      <c r="AI473" s="259">
        <v>0</v>
      </c>
      <c r="AJ473" s="259">
        <v>2</v>
      </c>
      <c r="AK473" s="128"/>
      <c r="AL473" s="259">
        <v>479</v>
      </c>
      <c r="AM473" s="259">
        <v>278</v>
      </c>
      <c r="AN473" s="259">
        <v>117</v>
      </c>
      <c r="AO473" s="259">
        <v>6</v>
      </c>
    </row>
    <row r="474" spans="1:41">
      <c r="A474" s="131">
        <f t="shared" si="58"/>
        <v>479278137</v>
      </c>
      <c r="B474" s="132" t="str">
        <f t="shared" si="58"/>
        <v>PIONEER VALLEY PERFORMING ARTS</v>
      </c>
      <c r="C474" s="143">
        <f t="shared" si="57"/>
        <v>0</v>
      </c>
      <c r="D474" s="143">
        <f t="shared" si="57"/>
        <v>0</v>
      </c>
      <c r="E474" s="143">
        <f t="shared" si="57"/>
        <v>0</v>
      </c>
      <c r="F474" s="143">
        <f t="shared" si="57"/>
        <v>0</v>
      </c>
      <c r="G474" s="143">
        <f t="shared" si="57"/>
        <v>6</v>
      </c>
      <c r="H474" s="143">
        <f t="shared" si="57"/>
        <v>13</v>
      </c>
      <c r="I474" s="143">
        <f t="shared" si="59"/>
        <v>0.71250000000000002</v>
      </c>
      <c r="J474" s="143"/>
      <c r="K474" s="143">
        <f t="shared" si="63"/>
        <v>0</v>
      </c>
      <c r="L474" s="143">
        <f t="shared" si="63"/>
        <v>0</v>
      </c>
      <c r="M474" s="143">
        <f t="shared" si="63"/>
        <v>0</v>
      </c>
      <c r="N474" s="143">
        <f t="shared" si="63"/>
        <v>0</v>
      </c>
      <c r="O474" s="143">
        <f t="shared" si="63"/>
        <v>3</v>
      </c>
      <c r="P474" s="143">
        <f t="shared" si="60"/>
        <v>6</v>
      </c>
      <c r="Q474" s="143">
        <f t="shared" si="61"/>
        <v>9</v>
      </c>
      <c r="R474" s="143">
        <f t="shared" si="62"/>
        <v>19</v>
      </c>
      <c r="S474" s="146"/>
      <c r="T474" s="259">
        <v>479278137</v>
      </c>
      <c r="U474" s="129" t="s">
        <v>702</v>
      </c>
      <c r="V474" s="259">
        <v>0</v>
      </c>
      <c r="W474" s="259">
        <v>0</v>
      </c>
      <c r="X474" s="259">
        <v>0</v>
      </c>
      <c r="Y474" s="259">
        <v>0</v>
      </c>
      <c r="Z474" s="259">
        <v>6</v>
      </c>
      <c r="AA474" s="259">
        <v>13</v>
      </c>
      <c r="AB474" s="259">
        <v>0</v>
      </c>
      <c r="AC474" s="259">
        <v>0</v>
      </c>
      <c r="AD474" s="259">
        <v>0</v>
      </c>
      <c r="AE474" s="259">
        <v>0</v>
      </c>
      <c r="AF474" s="259">
        <v>3</v>
      </c>
      <c r="AG474" s="259">
        <v>0</v>
      </c>
      <c r="AH474" s="259">
        <v>0</v>
      </c>
      <c r="AI474" s="259">
        <v>0</v>
      </c>
      <c r="AJ474" s="259">
        <v>6</v>
      </c>
      <c r="AK474" s="128"/>
      <c r="AL474" s="259">
        <v>479</v>
      </c>
      <c r="AM474" s="259">
        <v>278</v>
      </c>
      <c r="AN474" s="259">
        <v>137</v>
      </c>
      <c r="AO474" s="259">
        <v>9</v>
      </c>
    </row>
    <row r="475" spans="1:41">
      <c r="A475" s="131">
        <f t="shared" si="58"/>
        <v>479278159</v>
      </c>
      <c r="B475" s="132" t="str">
        <f t="shared" si="58"/>
        <v>PIONEER VALLEY PERFORMING ARTS</v>
      </c>
      <c r="C475" s="143">
        <f t="shared" si="57"/>
        <v>0</v>
      </c>
      <c r="D475" s="143">
        <f t="shared" si="57"/>
        <v>0</v>
      </c>
      <c r="E475" s="143">
        <f t="shared" si="57"/>
        <v>0</v>
      </c>
      <c r="F475" s="143">
        <f t="shared" si="57"/>
        <v>0</v>
      </c>
      <c r="G475" s="143">
        <f t="shared" si="57"/>
        <v>2</v>
      </c>
      <c r="H475" s="143">
        <f t="shared" si="57"/>
        <v>2</v>
      </c>
      <c r="I475" s="143">
        <f t="shared" si="59"/>
        <v>0.15</v>
      </c>
      <c r="J475" s="143"/>
      <c r="K475" s="143">
        <f t="shared" si="63"/>
        <v>0</v>
      </c>
      <c r="L475" s="143">
        <f t="shared" si="63"/>
        <v>0</v>
      </c>
      <c r="M475" s="143">
        <f t="shared" si="63"/>
        <v>0</v>
      </c>
      <c r="N475" s="143">
        <f t="shared" si="63"/>
        <v>0</v>
      </c>
      <c r="O475" s="143">
        <f t="shared" si="63"/>
        <v>1</v>
      </c>
      <c r="P475" s="143">
        <f t="shared" si="60"/>
        <v>0</v>
      </c>
      <c r="Q475" s="143">
        <f t="shared" si="61"/>
        <v>6</v>
      </c>
      <c r="R475" s="143">
        <f t="shared" si="62"/>
        <v>4</v>
      </c>
      <c r="S475" s="146"/>
      <c r="T475" s="259">
        <v>479278159</v>
      </c>
      <c r="U475" s="129" t="s">
        <v>702</v>
      </c>
      <c r="V475" s="259">
        <v>0</v>
      </c>
      <c r="W475" s="259">
        <v>0</v>
      </c>
      <c r="X475" s="259">
        <v>0</v>
      </c>
      <c r="Y475" s="259">
        <v>0</v>
      </c>
      <c r="Z475" s="259">
        <v>2</v>
      </c>
      <c r="AA475" s="259">
        <v>2</v>
      </c>
      <c r="AB475" s="259">
        <v>0</v>
      </c>
      <c r="AC475" s="259">
        <v>0</v>
      </c>
      <c r="AD475" s="259">
        <v>0</v>
      </c>
      <c r="AE475" s="259">
        <v>0</v>
      </c>
      <c r="AF475" s="259">
        <v>1</v>
      </c>
      <c r="AG475" s="259">
        <v>0</v>
      </c>
      <c r="AH475" s="259">
        <v>0</v>
      </c>
      <c r="AI475" s="259">
        <v>0</v>
      </c>
      <c r="AJ475" s="259">
        <v>0</v>
      </c>
      <c r="AK475" s="128"/>
      <c r="AL475" s="259">
        <v>479</v>
      </c>
      <c r="AM475" s="259">
        <v>278</v>
      </c>
      <c r="AN475" s="259">
        <v>159</v>
      </c>
      <c r="AO475" s="259">
        <v>6</v>
      </c>
    </row>
    <row r="476" spans="1:41">
      <c r="A476" s="131">
        <f t="shared" si="58"/>
        <v>479278161</v>
      </c>
      <c r="B476" s="132" t="str">
        <f t="shared" si="58"/>
        <v>PIONEER VALLEY PERFORMING ARTS</v>
      </c>
      <c r="C476" s="143">
        <f t="shared" si="57"/>
        <v>0</v>
      </c>
      <c r="D476" s="143">
        <f t="shared" si="57"/>
        <v>0</v>
      </c>
      <c r="E476" s="143">
        <f t="shared" si="57"/>
        <v>0</v>
      </c>
      <c r="F476" s="143">
        <f t="shared" si="57"/>
        <v>0</v>
      </c>
      <c r="G476" s="143">
        <f t="shared" si="57"/>
        <v>1</v>
      </c>
      <c r="H476" s="143">
        <f t="shared" si="57"/>
        <v>2</v>
      </c>
      <c r="I476" s="143">
        <f t="shared" si="59"/>
        <v>0.1125</v>
      </c>
      <c r="J476" s="143"/>
      <c r="K476" s="143">
        <f t="shared" si="63"/>
        <v>0</v>
      </c>
      <c r="L476" s="143">
        <f t="shared" si="63"/>
        <v>0</v>
      </c>
      <c r="M476" s="143">
        <f t="shared" si="63"/>
        <v>0</v>
      </c>
      <c r="N476" s="143">
        <f t="shared" si="63"/>
        <v>0</v>
      </c>
      <c r="O476" s="143">
        <f t="shared" si="63"/>
        <v>0</v>
      </c>
      <c r="P476" s="143">
        <f t="shared" si="60"/>
        <v>0</v>
      </c>
      <c r="Q476" s="143">
        <f t="shared" si="61"/>
        <v>1</v>
      </c>
      <c r="R476" s="143">
        <f t="shared" si="62"/>
        <v>3</v>
      </c>
      <c r="S476" s="146"/>
      <c r="T476" s="259">
        <v>479278161</v>
      </c>
      <c r="U476" s="129" t="s">
        <v>702</v>
      </c>
      <c r="V476" s="259">
        <v>0</v>
      </c>
      <c r="W476" s="259">
        <v>0</v>
      </c>
      <c r="X476" s="259">
        <v>0</v>
      </c>
      <c r="Y476" s="259">
        <v>0</v>
      </c>
      <c r="Z476" s="259">
        <v>1</v>
      </c>
      <c r="AA476" s="259">
        <v>2</v>
      </c>
      <c r="AB476" s="259">
        <v>0</v>
      </c>
      <c r="AC476" s="259">
        <v>0</v>
      </c>
      <c r="AD476" s="259">
        <v>0</v>
      </c>
      <c r="AE476" s="259">
        <v>0</v>
      </c>
      <c r="AF476" s="259">
        <v>0</v>
      </c>
      <c r="AG476" s="259">
        <v>0</v>
      </c>
      <c r="AH476" s="259">
        <v>0</v>
      </c>
      <c r="AI476" s="259">
        <v>0</v>
      </c>
      <c r="AJ476" s="259">
        <v>0</v>
      </c>
      <c r="AK476" s="128"/>
      <c r="AL476" s="259">
        <v>479</v>
      </c>
      <c r="AM476" s="259">
        <v>278</v>
      </c>
      <c r="AN476" s="259">
        <v>161</v>
      </c>
      <c r="AO476" s="259">
        <v>1</v>
      </c>
    </row>
    <row r="477" spans="1:41">
      <c r="A477" s="131">
        <f t="shared" si="58"/>
        <v>479278191</v>
      </c>
      <c r="B477" s="132" t="str">
        <f t="shared" si="58"/>
        <v>PIONEER VALLEY PERFORMING ARTS</v>
      </c>
      <c r="C477" s="143">
        <f t="shared" si="57"/>
        <v>0</v>
      </c>
      <c r="D477" s="143">
        <f t="shared" si="57"/>
        <v>0</v>
      </c>
      <c r="E477" s="143">
        <f t="shared" si="57"/>
        <v>0</v>
      </c>
      <c r="F477" s="143">
        <f t="shared" si="57"/>
        <v>0</v>
      </c>
      <c r="G477" s="143">
        <f t="shared" si="57"/>
        <v>0</v>
      </c>
      <c r="H477" s="143">
        <f t="shared" si="57"/>
        <v>8</v>
      </c>
      <c r="I477" s="143">
        <f t="shared" si="59"/>
        <v>0.3</v>
      </c>
      <c r="J477" s="143"/>
      <c r="K477" s="143">
        <f t="shared" si="63"/>
        <v>0</v>
      </c>
      <c r="L477" s="143">
        <f t="shared" si="63"/>
        <v>0</v>
      </c>
      <c r="M477" s="143">
        <f t="shared" si="63"/>
        <v>0</v>
      </c>
      <c r="N477" s="143">
        <f t="shared" si="63"/>
        <v>0</v>
      </c>
      <c r="O477" s="143">
        <f t="shared" si="63"/>
        <v>0</v>
      </c>
      <c r="P477" s="143">
        <f t="shared" si="60"/>
        <v>2</v>
      </c>
      <c r="Q477" s="143">
        <f t="shared" si="61"/>
        <v>6</v>
      </c>
      <c r="R477" s="143">
        <f t="shared" si="62"/>
        <v>8</v>
      </c>
      <c r="S477" s="146"/>
      <c r="T477" s="259">
        <v>479278191</v>
      </c>
      <c r="U477" s="129" t="s">
        <v>702</v>
      </c>
      <c r="V477" s="259">
        <v>0</v>
      </c>
      <c r="W477" s="259">
        <v>0</v>
      </c>
      <c r="X477" s="259">
        <v>0</v>
      </c>
      <c r="Y477" s="259">
        <v>0</v>
      </c>
      <c r="Z477" s="259">
        <v>0</v>
      </c>
      <c r="AA477" s="259">
        <v>8</v>
      </c>
      <c r="AB477" s="259">
        <v>0</v>
      </c>
      <c r="AC477" s="259">
        <v>0</v>
      </c>
      <c r="AD477" s="259">
        <v>0</v>
      </c>
      <c r="AE477" s="259">
        <v>0</v>
      </c>
      <c r="AF477" s="259">
        <v>0</v>
      </c>
      <c r="AG477" s="259">
        <v>0</v>
      </c>
      <c r="AH477" s="259">
        <v>0</v>
      </c>
      <c r="AI477" s="259">
        <v>0</v>
      </c>
      <c r="AJ477" s="259">
        <v>2</v>
      </c>
      <c r="AK477" s="128"/>
      <c r="AL477" s="259">
        <v>479</v>
      </c>
      <c r="AM477" s="259">
        <v>278</v>
      </c>
      <c r="AN477" s="259">
        <v>191</v>
      </c>
      <c r="AO477" s="259">
        <v>6</v>
      </c>
    </row>
    <row r="478" spans="1:41">
      <c r="A478" s="131">
        <f t="shared" si="58"/>
        <v>479278210</v>
      </c>
      <c r="B478" s="132" t="str">
        <f t="shared" si="58"/>
        <v>PIONEER VALLEY PERFORMING ARTS</v>
      </c>
      <c r="C478" s="143">
        <f t="shared" si="57"/>
        <v>0</v>
      </c>
      <c r="D478" s="143">
        <f t="shared" si="57"/>
        <v>0</v>
      </c>
      <c r="E478" s="143">
        <f t="shared" si="57"/>
        <v>0</v>
      </c>
      <c r="F478" s="143">
        <f t="shared" si="57"/>
        <v>0</v>
      </c>
      <c r="G478" s="143">
        <f t="shared" si="57"/>
        <v>11</v>
      </c>
      <c r="H478" s="143">
        <f t="shared" si="57"/>
        <v>35</v>
      </c>
      <c r="I478" s="143">
        <f t="shared" si="59"/>
        <v>1.7250000000000001</v>
      </c>
      <c r="J478" s="143"/>
      <c r="K478" s="143">
        <f t="shared" si="63"/>
        <v>0</v>
      </c>
      <c r="L478" s="143">
        <f t="shared" si="63"/>
        <v>0</v>
      </c>
      <c r="M478" s="143">
        <f t="shared" si="63"/>
        <v>0</v>
      </c>
      <c r="N478" s="143">
        <f t="shared" si="63"/>
        <v>0</v>
      </c>
      <c r="O478" s="143">
        <f t="shared" si="63"/>
        <v>2</v>
      </c>
      <c r="P478" s="143">
        <f t="shared" si="60"/>
        <v>4</v>
      </c>
      <c r="Q478" s="143">
        <f t="shared" si="61"/>
        <v>3</v>
      </c>
      <c r="R478" s="143">
        <f t="shared" si="62"/>
        <v>46</v>
      </c>
      <c r="S478" s="146"/>
      <c r="T478" s="259">
        <v>479278210</v>
      </c>
      <c r="U478" s="129" t="s">
        <v>702</v>
      </c>
      <c r="V478" s="259">
        <v>0</v>
      </c>
      <c r="W478" s="259">
        <v>0</v>
      </c>
      <c r="X478" s="259">
        <v>0</v>
      </c>
      <c r="Y478" s="259">
        <v>0</v>
      </c>
      <c r="Z478" s="259">
        <v>11</v>
      </c>
      <c r="AA478" s="259">
        <v>35</v>
      </c>
      <c r="AB478" s="259">
        <v>0</v>
      </c>
      <c r="AC478" s="259">
        <v>0</v>
      </c>
      <c r="AD478" s="259">
        <v>0</v>
      </c>
      <c r="AE478" s="259">
        <v>0</v>
      </c>
      <c r="AF478" s="259">
        <v>2</v>
      </c>
      <c r="AG478" s="259">
        <v>0</v>
      </c>
      <c r="AH478" s="259">
        <v>0</v>
      </c>
      <c r="AI478" s="259">
        <v>0</v>
      </c>
      <c r="AJ478" s="259">
        <v>4</v>
      </c>
      <c r="AK478" s="128"/>
      <c r="AL478" s="259">
        <v>479</v>
      </c>
      <c r="AM478" s="259">
        <v>278</v>
      </c>
      <c r="AN478" s="259">
        <v>210</v>
      </c>
      <c r="AO478" s="259">
        <v>3</v>
      </c>
    </row>
    <row r="479" spans="1:41">
      <c r="A479" s="131">
        <f t="shared" si="58"/>
        <v>479278227</v>
      </c>
      <c r="B479" s="132" t="str">
        <f t="shared" si="58"/>
        <v>PIONEER VALLEY PERFORMING ARTS</v>
      </c>
      <c r="C479" s="143">
        <f t="shared" si="57"/>
        <v>0</v>
      </c>
      <c r="D479" s="143">
        <f t="shared" si="57"/>
        <v>0</v>
      </c>
      <c r="E479" s="143">
        <f t="shared" si="57"/>
        <v>0</v>
      </c>
      <c r="F479" s="143">
        <f t="shared" si="57"/>
        <v>0</v>
      </c>
      <c r="G479" s="143">
        <f t="shared" si="57"/>
        <v>0</v>
      </c>
      <c r="H479" s="143">
        <f t="shared" si="57"/>
        <v>3</v>
      </c>
      <c r="I479" s="143">
        <f t="shared" si="59"/>
        <v>0.1125</v>
      </c>
      <c r="J479" s="143"/>
      <c r="K479" s="143">
        <f t="shared" si="63"/>
        <v>0</v>
      </c>
      <c r="L479" s="143">
        <f t="shared" si="63"/>
        <v>0</v>
      </c>
      <c r="M479" s="143">
        <f t="shared" si="63"/>
        <v>0</v>
      </c>
      <c r="N479" s="143">
        <f t="shared" si="63"/>
        <v>0</v>
      </c>
      <c r="O479" s="143">
        <f t="shared" si="63"/>
        <v>0</v>
      </c>
      <c r="P479" s="143">
        <f t="shared" si="60"/>
        <v>0</v>
      </c>
      <c r="Q479" s="143">
        <f t="shared" si="61"/>
        <v>1</v>
      </c>
      <c r="R479" s="143">
        <f t="shared" si="62"/>
        <v>3</v>
      </c>
      <c r="S479" s="146"/>
      <c r="T479" s="259">
        <v>479278227</v>
      </c>
      <c r="U479" s="129" t="s">
        <v>702</v>
      </c>
      <c r="V479" s="259">
        <v>0</v>
      </c>
      <c r="W479" s="259">
        <v>0</v>
      </c>
      <c r="X479" s="259">
        <v>0</v>
      </c>
      <c r="Y479" s="259">
        <v>0</v>
      </c>
      <c r="Z479" s="259">
        <v>0</v>
      </c>
      <c r="AA479" s="259">
        <v>3</v>
      </c>
      <c r="AB479" s="259">
        <v>0</v>
      </c>
      <c r="AC479" s="259">
        <v>0</v>
      </c>
      <c r="AD479" s="259">
        <v>0</v>
      </c>
      <c r="AE479" s="259">
        <v>0</v>
      </c>
      <c r="AF479" s="259">
        <v>0</v>
      </c>
      <c r="AG479" s="259">
        <v>0</v>
      </c>
      <c r="AH479" s="259">
        <v>0</v>
      </c>
      <c r="AI479" s="259">
        <v>0</v>
      </c>
      <c r="AJ479" s="259">
        <v>0</v>
      </c>
      <c r="AK479" s="128"/>
      <c r="AL479" s="259">
        <v>479</v>
      </c>
      <c r="AM479" s="259">
        <v>278</v>
      </c>
      <c r="AN479" s="259">
        <v>227</v>
      </c>
      <c r="AO479" s="259">
        <v>1</v>
      </c>
    </row>
    <row r="480" spans="1:41">
      <c r="A480" s="131">
        <f t="shared" si="58"/>
        <v>479278278</v>
      </c>
      <c r="B480" s="132" t="str">
        <f t="shared" si="58"/>
        <v>PIONEER VALLEY PERFORMING ARTS</v>
      </c>
      <c r="C480" s="143">
        <f t="shared" si="57"/>
        <v>0</v>
      </c>
      <c r="D480" s="143">
        <f t="shared" si="57"/>
        <v>0</v>
      </c>
      <c r="E480" s="143">
        <f t="shared" si="57"/>
        <v>0</v>
      </c>
      <c r="F480" s="143">
        <f t="shared" si="57"/>
        <v>0</v>
      </c>
      <c r="G480" s="143">
        <f t="shared" si="57"/>
        <v>20</v>
      </c>
      <c r="H480" s="143">
        <f t="shared" si="57"/>
        <v>28</v>
      </c>
      <c r="I480" s="143">
        <f t="shared" si="59"/>
        <v>1.8</v>
      </c>
      <c r="J480" s="143"/>
      <c r="K480" s="143">
        <f t="shared" si="63"/>
        <v>0</v>
      </c>
      <c r="L480" s="143">
        <f t="shared" si="63"/>
        <v>0</v>
      </c>
      <c r="M480" s="143">
        <f t="shared" si="63"/>
        <v>0</v>
      </c>
      <c r="N480" s="143">
        <f t="shared" si="63"/>
        <v>0</v>
      </c>
      <c r="O480" s="143">
        <f t="shared" si="63"/>
        <v>1</v>
      </c>
      <c r="P480" s="143">
        <f t="shared" si="60"/>
        <v>4</v>
      </c>
      <c r="Q480" s="143">
        <f t="shared" si="61"/>
        <v>2</v>
      </c>
      <c r="R480" s="143">
        <f t="shared" si="62"/>
        <v>48</v>
      </c>
      <c r="S480" s="146"/>
      <c r="T480" s="259">
        <v>479278278</v>
      </c>
      <c r="U480" s="129" t="s">
        <v>702</v>
      </c>
      <c r="V480" s="259">
        <v>0</v>
      </c>
      <c r="W480" s="259">
        <v>0</v>
      </c>
      <c r="X480" s="259">
        <v>0</v>
      </c>
      <c r="Y480" s="259">
        <v>0</v>
      </c>
      <c r="Z480" s="259">
        <v>20</v>
      </c>
      <c r="AA480" s="259">
        <v>28</v>
      </c>
      <c r="AB480" s="259">
        <v>0</v>
      </c>
      <c r="AC480" s="259">
        <v>0</v>
      </c>
      <c r="AD480" s="259">
        <v>0</v>
      </c>
      <c r="AE480" s="259">
        <v>0</v>
      </c>
      <c r="AF480" s="259">
        <v>1</v>
      </c>
      <c r="AG480" s="259">
        <v>0</v>
      </c>
      <c r="AH480" s="259">
        <v>0</v>
      </c>
      <c r="AI480" s="259">
        <v>0</v>
      </c>
      <c r="AJ480" s="259">
        <v>4</v>
      </c>
      <c r="AK480" s="128"/>
      <c r="AL480" s="259">
        <v>479</v>
      </c>
      <c r="AM480" s="259">
        <v>278</v>
      </c>
      <c r="AN480" s="259">
        <v>278</v>
      </c>
      <c r="AO480" s="259">
        <v>2</v>
      </c>
    </row>
    <row r="481" spans="1:41">
      <c r="A481" s="131">
        <f t="shared" si="58"/>
        <v>479278281</v>
      </c>
      <c r="B481" s="132" t="str">
        <f t="shared" si="58"/>
        <v>PIONEER VALLEY PERFORMING ARTS</v>
      </c>
      <c r="C481" s="143">
        <f t="shared" si="57"/>
        <v>0</v>
      </c>
      <c r="D481" s="143">
        <f t="shared" si="57"/>
        <v>0</v>
      </c>
      <c r="E481" s="143">
        <f t="shared" si="57"/>
        <v>0</v>
      </c>
      <c r="F481" s="143">
        <f t="shared" si="57"/>
        <v>0</v>
      </c>
      <c r="G481" s="143">
        <f t="shared" si="57"/>
        <v>19</v>
      </c>
      <c r="H481" s="143">
        <f t="shared" si="57"/>
        <v>33</v>
      </c>
      <c r="I481" s="143">
        <f t="shared" si="59"/>
        <v>1.95</v>
      </c>
      <c r="J481" s="143"/>
      <c r="K481" s="143">
        <f t="shared" si="63"/>
        <v>0</v>
      </c>
      <c r="L481" s="143">
        <f t="shared" si="63"/>
        <v>0</v>
      </c>
      <c r="M481" s="143">
        <f t="shared" si="63"/>
        <v>0</v>
      </c>
      <c r="N481" s="143">
        <f t="shared" si="63"/>
        <v>0</v>
      </c>
      <c r="O481" s="143">
        <f t="shared" si="63"/>
        <v>10</v>
      </c>
      <c r="P481" s="143">
        <f t="shared" si="60"/>
        <v>14</v>
      </c>
      <c r="Q481" s="143">
        <f t="shared" si="61"/>
        <v>9</v>
      </c>
      <c r="R481" s="143">
        <f t="shared" si="62"/>
        <v>52</v>
      </c>
      <c r="S481" s="146"/>
      <c r="T481" s="259">
        <v>479278281</v>
      </c>
      <c r="U481" s="129" t="s">
        <v>702</v>
      </c>
      <c r="V481" s="259">
        <v>0</v>
      </c>
      <c r="W481" s="259">
        <v>0</v>
      </c>
      <c r="X481" s="259">
        <v>0</v>
      </c>
      <c r="Y481" s="259">
        <v>0</v>
      </c>
      <c r="Z481" s="259">
        <v>19</v>
      </c>
      <c r="AA481" s="259">
        <v>33</v>
      </c>
      <c r="AB481" s="259">
        <v>0</v>
      </c>
      <c r="AC481" s="259">
        <v>0</v>
      </c>
      <c r="AD481" s="259">
        <v>0</v>
      </c>
      <c r="AE481" s="259">
        <v>0</v>
      </c>
      <c r="AF481" s="259">
        <v>10</v>
      </c>
      <c r="AG481" s="259">
        <v>0</v>
      </c>
      <c r="AH481" s="259">
        <v>0</v>
      </c>
      <c r="AI481" s="259">
        <v>0</v>
      </c>
      <c r="AJ481" s="259">
        <v>14</v>
      </c>
      <c r="AK481" s="128"/>
      <c r="AL481" s="259">
        <v>479</v>
      </c>
      <c r="AM481" s="259">
        <v>278</v>
      </c>
      <c r="AN481" s="259">
        <v>281</v>
      </c>
      <c r="AO481" s="259">
        <v>9</v>
      </c>
    </row>
    <row r="482" spans="1:41">
      <c r="A482" s="131">
        <f t="shared" si="58"/>
        <v>479278309</v>
      </c>
      <c r="B482" s="132" t="str">
        <f t="shared" si="58"/>
        <v>PIONEER VALLEY PERFORMING ARTS</v>
      </c>
      <c r="C482" s="143">
        <f t="shared" si="57"/>
        <v>0</v>
      </c>
      <c r="D482" s="143">
        <f t="shared" si="57"/>
        <v>0</v>
      </c>
      <c r="E482" s="143">
        <f t="shared" si="57"/>
        <v>0</v>
      </c>
      <c r="F482" s="143">
        <f t="shared" si="57"/>
        <v>0</v>
      </c>
      <c r="G482" s="143">
        <f t="shared" si="57"/>
        <v>2</v>
      </c>
      <c r="H482" s="143">
        <f t="shared" si="57"/>
        <v>2</v>
      </c>
      <c r="I482" s="143">
        <f t="shared" si="59"/>
        <v>0.15</v>
      </c>
      <c r="J482" s="143"/>
      <c r="K482" s="143">
        <f t="shared" si="63"/>
        <v>0</v>
      </c>
      <c r="L482" s="143">
        <f t="shared" si="63"/>
        <v>0</v>
      </c>
      <c r="M482" s="143">
        <f t="shared" si="63"/>
        <v>0</v>
      </c>
      <c r="N482" s="143">
        <f t="shared" si="63"/>
        <v>0</v>
      </c>
      <c r="O482" s="143">
        <f t="shared" si="63"/>
        <v>1</v>
      </c>
      <c r="P482" s="143">
        <f t="shared" si="60"/>
        <v>1</v>
      </c>
      <c r="Q482" s="143">
        <f t="shared" si="61"/>
        <v>10</v>
      </c>
      <c r="R482" s="143">
        <f t="shared" si="62"/>
        <v>4</v>
      </c>
      <c r="S482" s="146"/>
      <c r="T482" s="259">
        <v>479278309</v>
      </c>
      <c r="U482" s="129" t="s">
        <v>702</v>
      </c>
      <c r="V482" s="259">
        <v>0</v>
      </c>
      <c r="W482" s="259">
        <v>0</v>
      </c>
      <c r="X482" s="259">
        <v>0</v>
      </c>
      <c r="Y482" s="259">
        <v>0</v>
      </c>
      <c r="Z482" s="259">
        <v>2</v>
      </c>
      <c r="AA482" s="259">
        <v>2</v>
      </c>
      <c r="AB482" s="259">
        <v>0</v>
      </c>
      <c r="AC482" s="259">
        <v>0</v>
      </c>
      <c r="AD482" s="259">
        <v>0</v>
      </c>
      <c r="AE482" s="259">
        <v>0</v>
      </c>
      <c r="AF482" s="259">
        <v>1</v>
      </c>
      <c r="AG482" s="259">
        <v>0</v>
      </c>
      <c r="AH482" s="259">
        <v>0</v>
      </c>
      <c r="AI482" s="259">
        <v>0</v>
      </c>
      <c r="AJ482" s="259">
        <v>1</v>
      </c>
      <c r="AK482" s="128"/>
      <c r="AL482" s="259">
        <v>479</v>
      </c>
      <c r="AM482" s="259">
        <v>278</v>
      </c>
      <c r="AN482" s="259">
        <v>309</v>
      </c>
      <c r="AO482" s="259">
        <v>10</v>
      </c>
    </row>
    <row r="483" spans="1:41">
      <c r="A483" s="131">
        <f t="shared" si="58"/>
        <v>479278325</v>
      </c>
      <c r="B483" s="132" t="str">
        <f t="shared" si="58"/>
        <v>PIONEER VALLEY PERFORMING ARTS</v>
      </c>
      <c r="C483" s="143">
        <f t="shared" si="57"/>
        <v>0</v>
      </c>
      <c r="D483" s="143">
        <f t="shared" si="57"/>
        <v>0</v>
      </c>
      <c r="E483" s="143">
        <f t="shared" si="57"/>
        <v>0</v>
      </c>
      <c r="F483" s="143">
        <f t="shared" si="57"/>
        <v>0</v>
      </c>
      <c r="G483" s="143">
        <f t="shared" si="57"/>
        <v>3</v>
      </c>
      <c r="H483" s="143">
        <f t="shared" si="57"/>
        <v>0</v>
      </c>
      <c r="I483" s="143">
        <f t="shared" si="59"/>
        <v>0.1125</v>
      </c>
      <c r="J483" s="143"/>
      <c r="K483" s="143">
        <f t="shared" si="63"/>
        <v>0</v>
      </c>
      <c r="L483" s="143">
        <f t="shared" si="63"/>
        <v>0</v>
      </c>
      <c r="M483" s="143">
        <f t="shared" si="63"/>
        <v>0</v>
      </c>
      <c r="N483" s="143">
        <f t="shared" si="63"/>
        <v>0</v>
      </c>
      <c r="O483" s="143">
        <f t="shared" si="63"/>
        <v>1</v>
      </c>
      <c r="P483" s="143">
        <f t="shared" si="60"/>
        <v>0</v>
      </c>
      <c r="Q483" s="143">
        <f t="shared" si="61"/>
        <v>8</v>
      </c>
      <c r="R483" s="143">
        <f t="shared" si="62"/>
        <v>3</v>
      </c>
      <c r="S483" s="146"/>
      <c r="T483" s="259">
        <v>479278325</v>
      </c>
      <c r="U483" s="129" t="s">
        <v>702</v>
      </c>
      <c r="V483" s="259">
        <v>0</v>
      </c>
      <c r="W483" s="259">
        <v>0</v>
      </c>
      <c r="X483" s="259">
        <v>0</v>
      </c>
      <c r="Y483" s="259">
        <v>0</v>
      </c>
      <c r="Z483" s="259">
        <v>3</v>
      </c>
      <c r="AA483" s="259">
        <v>0</v>
      </c>
      <c r="AB483" s="259">
        <v>0</v>
      </c>
      <c r="AC483" s="259">
        <v>0</v>
      </c>
      <c r="AD483" s="259">
        <v>0</v>
      </c>
      <c r="AE483" s="259">
        <v>0</v>
      </c>
      <c r="AF483" s="259">
        <v>1</v>
      </c>
      <c r="AG483" s="259">
        <v>0</v>
      </c>
      <c r="AH483" s="259">
        <v>0</v>
      </c>
      <c r="AI483" s="259">
        <v>0</v>
      </c>
      <c r="AJ483" s="259">
        <v>0</v>
      </c>
      <c r="AK483" s="128"/>
      <c r="AL483" s="259">
        <v>479</v>
      </c>
      <c r="AM483" s="259">
        <v>278</v>
      </c>
      <c r="AN483" s="259">
        <v>325</v>
      </c>
      <c r="AO483" s="259">
        <v>8</v>
      </c>
    </row>
    <row r="484" spans="1:41">
      <c r="A484" s="131">
        <f t="shared" si="58"/>
        <v>479278332</v>
      </c>
      <c r="B484" s="132" t="str">
        <f t="shared" si="58"/>
        <v>PIONEER VALLEY PERFORMING ARTS</v>
      </c>
      <c r="C484" s="143">
        <f t="shared" si="57"/>
        <v>0</v>
      </c>
      <c r="D484" s="143">
        <f t="shared" si="57"/>
        <v>0</v>
      </c>
      <c r="E484" s="143">
        <f t="shared" si="57"/>
        <v>0</v>
      </c>
      <c r="F484" s="143">
        <f t="shared" si="57"/>
        <v>0</v>
      </c>
      <c r="G484" s="143">
        <f t="shared" si="57"/>
        <v>2</v>
      </c>
      <c r="H484" s="143">
        <f t="shared" si="57"/>
        <v>4</v>
      </c>
      <c r="I484" s="143">
        <f t="shared" si="59"/>
        <v>0.22500000000000001</v>
      </c>
      <c r="J484" s="143"/>
      <c r="K484" s="143">
        <f t="shared" si="63"/>
        <v>0</v>
      </c>
      <c r="L484" s="143">
        <f t="shared" si="63"/>
        <v>0</v>
      </c>
      <c r="M484" s="143">
        <f t="shared" si="63"/>
        <v>0</v>
      </c>
      <c r="N484" s="143">
        <f t="shared" si="63"/>
        <v>0</v>
      </c>
      <c r="O484" s="143">
        <f t="shared" si="63"/>
        <v>1</v>
      </c>
      <c r="P484" s="143">
        <f t="shared" si="60"/>
        <v>2</v>
      </c>
      <c r="Q484" s="143">
        <f t="shared" si="61"/>
        <v>10</v>
      </c>
      <c r="R484" s="143">
        <f t="shared" si="62"/>
        <v>6</v>
      </c>
      <c r="S484" s="146"/>
      <c r="T484" s="259">
        <v>479278332</v>
      </c>
      <c r="U484" s="129" t="s">
        <v>702</v>
      </c>
      <c r="V484" s="259">
        <v>0</v>
      </c>
      <c r="W484" s="259">
        <v>0</v>
      </c>
      <c r="X484" s="259">
        <v>0</v>
      </c>
      <c r="Y484" s="259">
        <v>0</v>
      </c>
      <c r="Z484" s="259">
        <v>2</v>
      </c>
      <c r="AA484" s="259">
        <v>4</v>
      </c>
      <c r="AB484" s="259">
        <v>0</v>
      </c>
      <c r="AC484" s="259">
        <v>0</v>
      </c>
      <c r="AD484" s="259">
        <v>0</v>
      </c>
      <c r="AE484" s="259">
        <v>0</v>
      </c>
      <c r="AF484" s="259">
        <v>1</v>
      </c>
      <c r="AG484" s="259">
        <v>0</v>
      </c>
      <c r="AH484" s="259">
        <v>0</v>
      </c>
      <c r="AI484" s="259">
        <v>0</v>
      </c>
      <c r="AJ484" s="259">
        <v>2</v>
      </c>
      <c r="AK484" s="128"/>
      <c r="AL484" s="259">
        <v>479</v>
      </c>
      <c r="AM484" s="259">
        <v>278</v>
      </c>
      <c r="AN484" s="259">
        <v>332</v>
      </c>
      <c r="AO484" s="259">
        <v>10</v>
      </c>
    </row>
    <row r="485" spans="1:41">
      <c r="A485" s="131">
        <f t="shared" si="58"/>
        <v>479278605</v>
      </c>
      <c r="B485" s="132" t="str">
        <f t="shared" si="58"/>
        <v>PIONEER VALLEY PERFORMING ARTS</v>
      </c>
      <c r="C485" s="143">
        <f t="shared" si="57"/>
        <v>0</v>
      </c>
      <c r="D485" s="143">
        <f t="shared" si="57"/>
        <v>0</v>
      </c>
      <c r="E485" s="143">
        <f t="shared" si="57"/>
        <v>0</v>
      </c>
      <c r="F485" s="143">
        <f t="shared" si="57"/>
        <v>0</v>
      </c>
      <c r="G485" s="143">
        <f t="shared" si="57"/>
        <v>20</v>
      </c>
      <c r="H485" s="143">
        <f t="shared" si="57"/>
        <v>35</v>
      </c>
      <c r="I485" s="143">
        <f t="shared" si="59"/>
        <v>2.0625</v>
      </c>
      <c r="J485" s="143"/>
      <c r="K485" s="143">
        <f t="shared" si="63"/>
        <v>0</v>
      </c>
      <c r="L485" s="143">
        <f t="shared" si="63"/>
        <v>0</v>
      </c>
      <c r="M485" s="143">
        <f t="shared" si="63"/>
        <v>0</v>
      </c>
      <c r="N485" s="143">
        <f t="shared" si="63"/>
        <v>0</v>
      </c>
      <c r="O485" s="143">
        <f t="shared" si="63"/>
        <v>2</v>
      </c>
      <c r="P485" s="143">
        <f t="shared" si="60"/>
        <v>4</v>
      </c>
      <c r="Q485" s="143">
        <f t="shared" si="61"/>
        <v>2</v>
      </c>
      <c r="R485" s="143">
        <f t="shared" si="62"/>
        <v>55</v>
      </c>
      <c r="S485" s="146"/>
      <c r="T485" s="259">
        <v>479278605</v>
      </c>
      <c r="U485" s="129" t="s">
        <v>702</v>
      </c>
      <c r="V485" s="259">
        <v>0</v>
      </c>
      <c r="W485" s="259">
        <v>0</v>
      </c>
      <c r="X485" s="259">
        <v>0</v>
      </c>
      <c r="Y485" s="259">
        <v>0</v>
      </c>
      <c r="Z485" s="259">
        <v>20</v>
      </c>
      <c r="AA485" s="259">
        <v>35</v>
      </c>
      <c r="AB485" s="259">
        <v>0</v>
      </c>
      <c r="AC485" s="259">
        <v>0</v>
      </c>
      <c r="AD485" s="259">
        <v>0</v>
      </c>
      <c r="AE485" s="259">
        <v>0</v>
      </c>
      <c r="AF485" s="259">
        <v>2</v>
      </c>
      <c r="AG485" s="259">
        <v>0</v>
      </c>
      <c r="AH485" s="259">
        <v>0</v>
      </c>
      <c r="AI485" s="259">
        <v>0</v>
      </c>
      <c r="AJ485" s="259">
        <v>4</v>
      </c>
      <c r="AK485" s="128"/>
      <c r="AL485" s="259">
        <v>479</v>
      </c>
      <c r="AM485" s="259">
        <v>278</v>
      </c>
      <c r="AN485" s="259">
        <v>605</v>
      </c>
      <c r="AO485" s="259">
        <v>2</v>
      </c>
    </row>
    <row r="486" spans="1:41">
      <c r="A486" s="131">
        <f t="shared" si="58"/>
        <v>479278615</v>
      </c>
      <c r="B486" s="132" t="str">
        <f t="shared" si="58"/>
        <v>PIONEER VALLEY PERFORMING ARTS</v>
      </c>
      <c r="C486" s="143">
        <f t="shared" si="57"/>
        <v>0</v>
      </c>
      <c r="D486" s="143">
        <f t="shared" si="57"/>
        <v>0</v>
      </c>
      <c r="E486" s="143">
        <f t="shared" si="57"/>
        <v>0</v>
      </c>
      <c r="F486" s="143">
        <f t="shared" si="57"/>
        <v>0</v>
      </c>
      <c r="G486" s="143">
        <f t="shared" si="57"/>
        <v>0</v>
      </c>
      <c r="H486" s="143">
        <f t="shared" si="57"/>
        <v>1</v>
      </c>
      <c r="I486" s="143">
        <f t="shared" si="59"/>
        <v>3.7499999999999999E-2</v>
      </c>
      <c r="J486" s="143"/>
      <c r="K486" s="143">
        <f t="shared" si="63"/>
        <v>0</v>
      </c>
      <c r="L486" s="143">
        <f t="shared" si="63"/>
        <v>0</v>
      </c>
      <c r="M486" s="143">
        <f t="shared" si="63"/>
        <v>0</v>
      </c>
      <c r="N486" s="143">
        <f t="shared" si="63"/>
        <v>0</v>
      </c>
      <c r="O486" s="143">
        <f t="shared" si="63"/>
        <v>0</v>
      </c>
      <c r="P486" s="143">
        <f t="shared" si="60"/>
        <v>0</v>
      </c>
      <c r="Q486" s="143">
        <f t="shared" si="61"/>
        <v>1</v>
      </c>
      <c r="R486" s="143">
        <f t="shared" si="62"/>
        <v>1</v>
      </c>
      <c r="S486" s="146"/>
      <c r="T486" s="259">
        <v>479278615</v>
      </c>
      <c r="U486" s="129" t="s">
        <v>702</v>
      </c>
      <c r="V486" s="259">
        <v>0</v>
      </c>
      <c r="W486" s="259">
        <v>0</v>
      </c>
      <c r="X486" s="259">
        <v>0</v>
      </c>
      <c r="Y486" s="259">
        <v>0</v>
      </c>
      <c r="Z486" s="259">
        <v>0</v>
      </c>
      <c r="AA486" s="259">
        <v>1</v>
      </c>
      <c r="AB486" s="259">
        <v>0</v>
      </c>
      <c r="AC486" s="259">
        <v>0</v>
      </c>
      <c r="AD486" s="259">
        <v>0</v>
      </c>
      <c r="AE486" s="259">
        <v>0</v>
      </c>
      <c r="AF486" s="259">
        <v>0</v>
      </c>
      <c r="AG486" s="259">
        <v>0</v>
      </c>
      <c r="AH486" s="259">
        <v>0</v>
      </c>
      <c r="AI486" s="259">
        <v>0</v>
      </c>
      <c r="AJ486" s="259">
        <v>0</v>
      </c>
      <c r="AK486" s="128"/>
      <c r="AL486" s="259">
        <v>479</v>
      </c>
      <c r="AM486" s="259">
        <v>278</v>
      </c>
      <c r="AN486" s="259">
        <v>615</v>
      </c>
      <c r="AO486" s="259">
        <v>1</v>
      </c>
    </row>
    <row r="487" spans="1:41">
      <c r="A487" s="131">
        <f t="shared" si="58"/>
        <v>479278670</v>
      </c>
      <c r="B487" s="132" t="str">
        <f t="shared" si="58"/>
        <v>PIONEER VALLEY PERFORMING ARTS</v>
      </c>
      <c r="C487" s="143">
        <f t="shared" si="57"/>
        <v>0</v>
      </c>
      <c r="D487" s="143">
        <f t="shared" si="57"/>
        <v>0</v>
      </c>
      <c r="E487" s="143">
        <f t="shared" si="57"/>
        <v>0</v>
      </c>
      <c r="F487" s="143">
        <f t="shared" si="57"/>
        <v>0</v>
      </c>
      <c r="G487" s="143">
        <f t="shared" si="57"/>
        <v>4</v>
      </c>
      <c r="H487" s="143">
        <f t="shared" si="57"/>
        <v>10</v>
      </c>
      <c r="I487" s="143">
        <f t="shared" si="59"/>
        <v>0.52500000000000002</v>
      </c>
      <c r="J487" s="143"/>
      <c r="K487" s="143">
        <f t="shared" si="63"/>
        <v>0</v>
      </c>
      <c r="L487" s="143">
        <f t="shared" si="63"/>
        <v>0</v>
      </c>
      <c r="M487" s="143">
        <f t="shared" si="63"/>
        <v>0</v>
      </c>
      <c r="N487" s="143">
        <f t="shared" si="63"/>
        <v>0</v>
      </c>
      <c r="O487" s="143">
        <f t="shared" si="63"/>
        <v>0</v>
      </c>
      <c r="P487" s="143">
        <f t="shared" si="60"/>
        <v>2</v>
      </c>
      <c r="Q487" s="143">
        <f t="shared" si="61"/>
        <v>3</v>
      </c>
      <c r="R487" s="143">
        <f t="shared" si="62"/>
        <v>14</v>
      </c>
      <c r="S487" s="146"/>
      <c r="T487" s="259">
        <v>479278670</v>
      </c>
      <c r="U487" s="129" t="s">
        <v>702</v>
      </c>
      <c r="V487" s="259">
        <v>0</v>
      </c>
      <c r="W487" s="259">
        <v>0</v>
      </c>
      <c r="X487" s="259">
        <v>0</v>
      </c>
      <c r="Y487" s="259">
        <v>0</v>
      </c>
      <c r="Z487" s="259">
        <v>4</v>
      </c>
      <c r="AA487" s="259">
        <v>10</v>
      </c>
      <c r="AB487" s="259">
        <v>0</v>
      </c>
      <c r="AC487" s="259">
        <v>0</v>
      </c>
      <c r="AD487" s="259">
        <v>0</v>
      </c>
      <c r="AE487" s="259">
        <v>0</v>
      </c>
      <c r="AF487" s="259">
        <v>0</v>
      </c>
      <c r="AG487" s="259">
        <v>0</v>
      </c>
      <c r="AH487" s="259">
        <v>0</v>
      </c>
      <c r="AI487" s="259">
        <v>0</v>
      </c>
      <c r="AJ487" s="259">
        <v>2</v>
      </c>
      <c r="AK487" s="128"/>
      <c r="AL487" s="259">
        <v>479</v>
      </c>
      <c r="AM487" s="259">
        <v>278</v>
      </c>
      <c r="AN487" s="259">
        <v>670</v>
      </c>
      <c r="AO487" s="259">
        <v>3</v>
      </c>
    </row>
    <row r="488" spans="1:41">
      <c r="A488" s="131">
        <f t="shared" si="58"/>
        <v>479278672</v>
      </c>
      <c r="B488" s="132" t="str">
        <f t="shared" si="58"/>
        <v>PIONEER VALLEY PERFORMING ARTS</v>
      </c>
      <c r="C488" s="143">
        <f t="shared" si="57"/>
        <v>0</v>
      </c>
      <c r="D488" s="143">
        <f t="shared" si="57"/>
        <v>0</v>
      </c>
      <c r="E488" s="143">
        <f t="shared" si="57"/>
        <v>0</v>
      </c>
      <c r="F488" s="143">
        <f t="shared" si="57"/>
        <v>0</v>
      </c>
      <c r="G488" s="143">
        <f t="shared" si="57"/>
        <v>1</v>
      </c>
      <c r="H488" s="143">
        <f t="shared" si="57"/>
        <v>1</v>
      </c>
      <c r="I488" s="143">
        <f t="shared" si="59"/>
        <v>7.4999999999999997E-2</v>
      </c>
      <c r="J488" s="143"/>
      <c r="K488" s="143">
        <f t="shared" si="63"/>
        <v>0</v>
      </c>
      <c r="L488" s="143">
        <f t="shared" si="63"/>
        <v>0</v>
      </c>
      <c r="M488" s="143">
        <f t="shared" si="63"/>
        <v>0</v>
      </c>
      <c r="N488" s="143">
        <f t="shared" si="63"/>
        <v>0</v>
      </c>
      <c r="O488" s="143">
        <f t="shared" si="63"/>
        <v>0</v>
      </c>
      <c r="P488" s="143">
        <f t="shared" si="60"/>
        <v>0</v>
      </c>
      <c r="Q488" s="143">
        <f t="shared" si="61"/>
        <v>1</v>
      </c>
      <c r="R488" s="143">
        <f t="shared" si="62"/>
        <v>2</v>
      </c>
      <c r="S488" s="146"/>
      <c r="T488" s="259">
        <v>479278672</v>
      </c>
      <c r="U488" s="129" t="s">
        <v>702</v>
      </c>
      <c r="V488" s="259">
        <v>0</v>
      </c>
      <c r="W488" s="259">
        <v>0</v>
      </c>
      <c r="X488" s="259">
        <v>0</v>
      </c>
      <c r="Y488" s="259">
        <v>0</v>
      </c>
      <c r="Z488" s="259">
        <v>1</v>
      </c>
      <c r="AA488" s="259">
        <v>1</v>
      </c>
      <c r="AB488" s="259">
        <v>0</v>
      </c>
      <c r="AC488" s="259">
        <v>0</v>
      </c>
      <c r="AD488" s="259">
        <v>0</v>
      </c>
      <c r="AE488" s="259">
        <v>0</v>
      </c>
      <c r="AF488" s="259">
        <v>0</v>
      </c>
      <c r="AG488" s="259">
        <v>0</v>
      </c>
      <c r="AH488" s="259">
        <v>0</v>
      </c>
      <c r="AI488" s="259">
        <v>0</v>
      </c>
      <c r="AJ488" s="259">
        <v>0</v>
      </c>
      <c r="AK488" s="128"/>
      <c r="AL488" s="259">
        <v>479</v>
      </c>
      <c r="AM488" s="259">
        <v>278</v>
      </c>
      <c r="AN488" s="259">
        <v>672</v>
      </c>
      <c r="AO488" s="259">
        <v>1</v>
      </c>
    </row>
    <row r="489" spans="1:41">
      <c r="A489" s="131">
        <f t="shared" si="58"/>
        <v>479278674</v>
      </c>
      <c r="B489" s="132" t="str">
        <f t="shared" si="58"/>
        <v>PIONEER VALLEY PERFORMING ARTS</v>
      </c>
      <c r="C489" s="143">
        <f t="shared" si="57"/>
        <v>0</v>
      </c>
      <c r="D489" s="143">
        <f t="shared" si="57"/>
        <v>0</v>
      </c>
      <c r="E489" s="143">
        <f t="shared" si="57"/>
        <v>0</v>
      </c>
      <c r="F489" s="143">
        <f t="shared" si="57"/>
        <v>0</v>
      </c>
      <c r="G489" s="143">
        <f t="shared" si="57"/>
        <v>3</v>
      </c>
      <c r="H489" s="143">
        <f t="shared" si="57"/>
        <v>2</v>
      </c>
      <c r="I489" s="143">
        <f t="shared" si="59"/>
        <v>0.1875</v>
      </c>
      <c r="J489" s="143"/>
      <c r="K489" s="143">
        <f t="shared" si="63"/>
        <v>0</v>
      </c>
      <c r="L489" s="143">
        <f t="shared" si="63"/>
        <v>0</v>
      </c>
      <c r="M489" s="143">
        <f t="shared" si="63"/>
        <v>0</v>
      </c>
      <c r="N489" s="143">
        <f t="shared" si="63"/>
        <v>0</v>
      </c>
      <c r="O489" s="143">
        <f t="shared" si="63"/>
        <v>1</v>
      </c>
      <c r="P489" s="143">
        <f t="shared" si="60"/>
        <v>1</v>
      </c>
      <c r="Q489" s="143">
        <f t="shared" si="61"/>
        <v>9</v>
      </c>
      <c r="R489" s="143">
        <f t="shared" si="62"/>
        <v>5</v>
      </c>
      <c r="S489" s="146"/>
      <c r="T489" s="259">
        <v>479278674</v>
      </c>
      <c r="U489" s="129" t="s">
        <v>702</v>
      </c>
      <c r="V489" s="259">
        <v>0</v>
      </c>
      <c r="W489" s="259">
        <v>0</v>
      </c>
      <c r="X489" s="259">
        <v>0</v>
      </c>
      <c r="Y489" s="259">
        <v>0</v>
      </c>
      <c r="Z489" s="259">
        <v>3</v>
      </c>
      <c r="AA489" s="259">
        <v>2</v>
      </c>
      <c r="AB489" s="259">
        <v>0</v>
      </c>
      <c r="AC489" s="259">
        <v>0</v>
      </c>
      <c r="AD489" s="259">
        <v>0</v>
      </c>
      <c r="AE489" s="259">
        <v>0</v>
      </c>
      <c r="AF489" s="259">
        <v>1</v>
      </c>
      <c r="AG489" s="259">
        <v>0</v>
      </c>
      <c r="AH489" s="259">
        <v>0</v>
      </c>
      <c r="AI489" s="259">
        <v>0</v>
      </c>
      <c r="AJ489" s="259">
        <v>1</v>
      </c>
      <c r="AK489" s="128"/>
      <c r="AL489" s="259">
        <v>479</v>
      </c>
      <c r="AM489" s="259">
        <v>278</v>
      </c>
      <c r="AN489" s="259">
        <v>674</v>
      </c>
      <c r="AO489" s="259">
        <v>9</v>
      </c>
    </row>
    <row r="490" spans="1:41">
      <c r="A490" s="131">
        <f t="shared" si="58"/>
        <v>479278675</v>
      </c>
      <c r="B490" s="132" t="str">
        <f t="shared" si="58"/>
        <v>PIONEER VALLEY PERFORMING ARTS</v>
      </c>
      <c r="C490" s="143">
        <f t="shared" si="57"/>
        <v>0</v>
      </c>
      <c r="D490" s="143">
        <f t="shared" si="57"/>
        <v>0</v>
      </c>
      <c r="E490" s="143">
        <f t="shared" si="57"/>
        <v>0</v>
      </c>
      <c r="F490" s="143">
        <f t="shared" si="57"/>
        <v>0</v>
      </c>
      <c r="G490" s="143">
        <f t="shared" si="57"/>
        <v>1</v>
      </c>
      <c r="H490" s="143">
        <f t="shared" si="57"/>
        <v>0</v>
      </c>
      <c r="I490" s="143">
        <f t="shared" si="59"/>
        <v>3.7499999999999999E-2</v>
      </c>
      <c r="J490" s="143"/>
      <c r="K490" s="143">
        <f t="shared" si="63"/>
        <v>0</v>
      </c>
      <c r="L490" s="143">
        <f t="shared" si="63"/>
        <v>0</v>
      </c>
      <c r="M490" s="143">
        <f t="shared" si="63"/>
        <v>0</v>
      </c>
      <c r="N490" s="143">
        <f t="shared" si="63"/>
        <v>0</v>
      </c>
      <c r="O490" s="143">
        <f t="shared" si="63"/>
        <v>1</v>
      </c>
      <c r="P490" s="143">
        <f t="shared" si="60"/>
        <v>0</v>
      </c>
      <c r="Q490" s="143">
        <f t="shared" si="61"/>
        <v>10</v>
      </c>
      <c r="R490" s="143">
        <f t="shared" si="62"/>
        <v>1</v>
      </c>
      <c r="S490" s="146"/>
      <c r="T490" s="259">
        <v>479278675</v>
      </c>
      <c r="U490" s="129" t="s">
        <v>702</v>
      </c>
      <c r="V490" s="259">
        <v>0</v>
      </c>
      <c r="W490" s="259">
        <v>0</v>
      </c>
      <c r="X490" s="259">
        <v>0</v>
      </c>
      <c r="Y490" s="259">
        <v>0</v>
      </c>
      <c r="Z490" s="259">
        <v>1</v>
      </c>
      <c r="AA490" s="259">
        <v>0</v>
      </c>
      <c r="AB490" s="259">
        <v>0</v>
      </c>
      <c r="AC490" s="259">
        <v>0</v>
      </c>
      <c r="AD490" s="259">
        <v>0</v>
      </c>
      <c r="AE490" s="259">
        <v>0</v>
      </c>
      <c r="AF490" s="259">
        <v>1</v>
      </c>
      <c r="AG490" s="259">
        <v>0</v>
      </c>
      <c r="AH490" s="259">
        <v>0</v>
      </c>
      <c r="AI490" s="259">
        <v>0</v>
      </c>
      <c r="AJ490" s="259">
        <v>0</v>
      </c>
      <c r="AK490" s="128"/>
      <c r="AL490" s="259">
        <v>479</v>
      </c>
      <c r="AM490" s="259">
        <v>278</v>
      </c>
      <c r="AN490" s="259">
        <v>675</v>
      </c>
      <c r="AO490" s="259">
        <v>10</v>
      </c>
    </row>
    <row r="491" spans="1:41">
      <c r="A491" s="131">
        <f t="shared" si="58"/>
        <v>479278680</v>
      </c>
      <c r="B491" s="132" t="str">
        <f t="shared" si="58"/>
        <v>PIONEER VALLEY PERFORMING ARTS</v>
      </c>
      <c r="C491" s="143">
        <f t="shared" si="57"/>
        <v>0</v>
      </c>
      <c r="D491" s="143">
        <f t="shared" si="57"/>
        <v>0</v>
      </c>
      <c r="E491" s="143">
        <f t="shared" si="57"/>
        <v>0</v>
      </c>
      <c r="F491" s="143">
        <f t="shared" si="57"/>
        <v>0</v>
      </c>
      <c r="G491" s="143">
        <f t="shared" si="57"/>
        <v>4</v>
      </c>
      <c r="H491" s="143">
        <f t="shared" si="57"/>
        <v>2</v>
      </c>
      <c r="I491" s="143">
        <f t="shared" si="59"/>
        <v>0.22500000000000001</v>
      </c>
      <c r="J491" s="143"/>
      <c r="K491" s="143">
        <f t="shared" si="63"/>
        <v>0</v>
      </c>
      <c r="L491" s="143">
        <f t="shared" si="63"/>
        <v>0</v>
      </c>
      <c r="M491" s="143">
        <f t="shared" si="63"/>
        <v>0</v>
      </c>
      <c r="N491" s="143">
        <f t="shared" si="63"/>
        <v>0</v>
      </c>
      <c r="O491" s="143">
        <f t="shared" si="63"/>
        <v>0</v>
      </c>
      <c r="P491" s="143">
        <f t="shared" si="60"/>
        <v>1</v>
      </c>
      <c r="Q491" s="143">
        <f t="shared" si="61"/>
        <v>4</v>
      </c>
      <c r="R491" s="143">
        <f t="shared" si="62"/>
        <v>6</v>
      </c>
      <c r="S491" s="146"/>
      <c r="T491" s="259">
        <v>479278680</v>
      </c>
      <c r="U491" s="129" t="s">
        <v>702</v>
      </c>
      <c r="V491" s="259">
        <v>0</v>
      </c>
      <c r="W491" s="259">
        <v>0</v>
      </c>
      <c r="X491" s="259">
        <v>0</v>
      </c>
      <c r="Y491" s="259">
        <v>0</v>
      </c>
      <c r="Z491" s="259">
        <v>4</v>
      </c>
      <c r="AA491" s="259">
        <v>2</v>
      </c>
      <c r="AB491" s="259">
        <v>0</v>
      </c>
      <c r="AC491" s="259">
        <v>0</v>
      </c>
      <c r="AD491" s="259">
        <v>0</v>
      </c>
      <c r="AE491" s="259">
        <v>0</v>
      </c>
      <c r="AF491" s="259">
        <v>0</v>
      </c>
      <c r="AG491" s="259">
        <v>0</v>
      </c>
      <c r="AH491" s="259">
        <v>0</v>
      </c>
      <c r="AI491" s="259">
        <v>0</v>
      </c>
      <c r="AJ491" s="259">
        <v>1</v>
      </c>
      <c r="AK491" s="128"/>
      <c r="AL491" s="259">
        <v>479</v>
      </c>
      <c r="AM491" s="259">
        <v>278</v>
      </c>
      <c r="AN491" s="259">
        <v>680</v>
      </c>
      <c r="AO491" s="259">
        <v>4</v>
      </c>
    </row>
    <row r="492" spans="1:41">
      <c r="A492" s="131">
        <f t="shared" si="58"/>
        <v>479278683</v>
      </c>
      <c r="B492" s="132" t="str">
        <f t="shared" si="58"/>
        <v>PIONEER VALLEY PERFORMING ARTS</v>
      </c>
      <c r="C492" s="143">
        <f t="shared" si="57"/>
        <v>0</v>
      </c>
      <c r="D492" s="143">
        <f t="shared" si="57"/>
        <v>0</v>
      </c>
      <c r="E492" s="143">
        <f t="shared" si="57"/>
        <v>0</v>
      </c>
      <c r="F492" s="143">
        <f t="shared" si="57"/>
        <v>0</v>
      </c>
      <c r="G492" s="143">
        <f t="shared" si="57"/>
        <v>0</v>
      </c>
      <c r="H492" s="143">
        <f t="shared" si="57"/>
        <v>10</v>
      </c>
      <c r="I492" s="143">
        <f t="shared" si="59"/>
        <v>0.375</v>
      </c>
      <c r="J492" s="143"/>
      <c r="K492" s="143">
        <f t="shared" si="63"/>
        <v>0</v>
      </c>
      <c r="L492" s="143">
        <f t="shared" si="63"/>
        <v>0</v>
      </c>
      <c r="M492" s="143">
        <f t="shared" si="63"/>
        <v>0</v>
      </c>
      <c r="N492" s="143">
        <f t="shared" si="63"/>
        <v>0</v>
      </c>
      <c r="O492" s="143">
        <f t="shared" si="63"/>
        <v>0</v>
      </c>
      <c r="P492" s="143">
        <f t="shared" si="60"/>
        <v>1</v>
      </c>
      <c r="Q492" s="143">
        <f t="shared" si="61"/>
        <v>2</v>
      </c>
      <c r="R492" s="143">
        <f t="shared" si="62"/>
        <v>10</v>
      </c>
      <c r="S492" s="146"/>
      <c r="T492" s="259">
        <v>479278683</v>
      </c>
      <c r="U492" s="129" t="s">
        <v>702</v>
      </c>
      <c r="V492" s="259">
        <v>0</v>
      </c>
      <c r="W492" s="259">
        <v>0</v>
      </c>
      <c r="X492" s="259">
        <v>0</v>
      </c>
      <c r="Y492" s="259">
        <v>0</v>
      </c>
      <c r="Z492" s="259">
        <v>0</v>
      </c>
      <c r="AA492" s="259">
        <v>10</v>
      </c>
      <c r="AB492" s="259">
        <v>0</v>
      </c>
      <c r="AC492" s="259">
        <v>0</v>
      </c>
      <c r="AD492" s="259">
        <v>0</v>
      </c>
      <c r="AE492" s="259">
        <v>0</v>
      </c>
      <c r="AF492" s="259">
        <v>0</v>
      </c>
      <c r="AG492" s="259">
        <v>0</v>
      </c>
      <c r="AH492" s="259">
        <v>0</v>
      </c>
      <c r="AI492" s="259">
        <v>0</v>
      </c>
      <c r="AJ492" s="259">
        <v>1</v>
      </c>
      <c r="AK492" s="128"/>
      <c r="AL492" s="259">
        <v>479</v>
      </c>
      <c r="AM492" s="259">
        <v>278</v>
      </c>
      <c r="AN492" s="259">
        <v>683</v>
      </c>
      <c r="AO492" s="259">
        <v>2</v>
      </c>
    </row>
    <row r="493" spans="1:41">
      <c r="A493" s="131">
        <f t="shared" si="58"/>
        <v>479278717</v>
      </c>
      <c r="B493" s="132" t="str">
        <f t="shared" si="58"/>
        <v>PIONEER VALLEY PERFORMING ARTS</v>
      </c>
      <c r="C493" s="143">
        <f t="shared" si="57"/>
        <v>0</v>
      </c>
      <c r="D493" s="143">
        <f t="shared" si="57"/>
        <v>0</v>
      </c>
      <c r="E493" s="143">
        <f t="shared" si="57"/>
        <v>0</v>
      </c>
      <c r="F493" s="143">
        <f t="shared" si="57"/>
        <v>0</v>
      </c>
      <c r="G493" s="143">
        <f t="shared" si="57"/>
        <v>1</v>
      </c>
      <c r="H493" s="143">
        <f t="shared" si="57"/>
        <v>2</v>
      </c>
      <c r="I493" s="143">
        <f t="shared" si="59"/>
        <v>0.1125</v>
      </c>
      <c r="J493" s="143"/>
      <c r="K493" s="143">
        <f t="shared" si="63"/>
        <v>0</v>
      </c>
      <c r="L493" s="143">
        <f t="shared" si="63"/>
        <v>0</v>
      </c>
      <c r="M493" s="143">
        <f t="shared" si="63"/>
        <v>0</v>
      </c>
      <c r="N493" s="143">
        <f t="shared" si="63"/>
        <v>0</v>
      </c>
      <c r="O493" s="143">
        <f t="shared" si="63"/>
        <v>1</v>
      </c>
      <c r="P493" s="143">
        <f t="shared" si="60"/>
        <v>2</v>
      </c>
      <c r="Q493" s="143">
        <f t="shared" si="61"/>
        <v>10</v>
      </c>
      <c r="R493" s="143">
        <f t="shared" si="62"/>
        <v>3</v>
      </c>
      <c r="S493" s="146"/>
      <c r="T493" s="259">
        <v>479278717</v>
      </c>
      <c r="U493" s="129" t="s">
        <v>702</v>
      </c>
      <c r="V493" s="259">
        <v>0</v>
      </c>
      <c r="W493" s="259">
        <v>0</v>
      </c>
      <c r="X493" s="259">
        <v>0</v>
      </c>
      <c r="Y493" s="259">
        <v>0</v>
      </c>
      <c r="Z493" s="259">
        <v>1</v>
      </c>
      <c r="AA493" s="259">
        <v>2</v>
      </c>
      <c r="AB493" s="259">
        <v>0</v>
      </c>
      <c r="AC493" s="259">
        <v>0</v>
      </c>
      <c r="AD493" s="259">
        <v>0</v>
      </c>
      <c r="AE493" s="259">
        <v>0</v>
      </c>
      <c r="AF493" s="259">
        <v>1</v>
      </c>
      <c r="AG493" s="259">
        <v>0</v>
      </c>
      <c r="AH493" s="259">
        <v>0</v>
      </c>
      <c r="AI493" s="259">
        <v>0</v>
      </c>
      <c r="AJ493" s="259">
        <v>2</v>
      </c>
      <c r="AK493" s="128"/>
      <c r="AL493" s="259">
        <v>479</v>
      </c>
      <c r="AM493" s="259">
        <v>278</v>
      </c>
      <c r="AN493" s="259">
        <v>717</v>
      </c>
      <c r="AO493" s="259">
        <v>10</v>
      </c>
    </row>
    <row r="494" spans="1:41">
      <c r="A494" s="131">
        <f t="shared" si="58"/>
        <v>479278750</v>
      </c>
      <c r="B494" s="132" t="str">
        <f t="shared" si="58"/>
        <v>PIONEER VALLEY PERFORMING ARTS</v>
      </c>
      <c r="C494" s="143">
        <f t="shared" si="57"/>
        <v>0</v>
      </c>
      <c r="D494" s="143">
        <f t="shared" si="57"/>
        <v>0</v>
      </c>
      <c r="E494" s="143">
        <f t="shared" si="57"/>
        <v>0</v>
      </c>
      <c r="F494" s="143">
        <f t="shared" si="57"/>
        <v>0</v>
      </c>
      <c r="G494" s="143">
        <f t="shared" si="57"/>
        <v>0</v>
      </c>
      <c r="H494" s="143">
        <f t="shared" si="57"/>
        <v>1</v>
      </c>
      <c r="I494" s="143">
        <f t="shared" si="59"/>
        <v>3.7499999999999999E-2</v>
      </c>
      <c r="J494" s="143"/>
      <c r="K494" s="143">
        <f t="shared" si="63"/>
        <v>0</v>
      </c>
      <c r="L494" s="143">
        <f t="shared" si="63"/>
        <v>0</v>
      </c>
      <c r="M494" s="143">
        <f t="shared" si="63"/>
        <v>0</v>
      </c>
      <c r="N494" s="143">
        <f t="shared" si="63"/>
        <v>0</v>
      </c>
      <c r="O494" s="143">
        <f t="shared" si="63"/>
        <v>0</v>
      </c>
      <c r="P494" s="143">
        <f t="shared" si="60"/>
        <v>1</v>
      </c>
      <c r="Q494" s="143">
        <f t="shared" si="61"/>
        <v>10</v>
      </c>
      <c r="R494" s="143">
        <f t="shared" si="62"/>
        <v>1</v>
      </c>
      <c r="S494" s="146"/>
      <c r="T494" s="259">
        <v>479278750</v>
      </c>
      <c r="U494" s="129" t="s">
        <v>702</v>
      </c>
      <c r="V494" s="259">
        <v>0</v>
      </c>
      <c r="W494" s="259">
        <v>0</v>
      </c>
      <c r="X494" s="259">
        <v>0</v>
      </c>
      <c r="Y494" s="259">
        <v>0</v>
      </c>
      <c r="Z494" s="259">
        <v>0</v>
      </c>
      <c r="AA494" s="259">
        <v>1</v>
      </c>
      <c r="AB494" s="259">
        <v>0</v>
      </c>
      <c r="AC494" s="259">
        <v>0</v>
      </c>
      <c r="AD494" s="259">
        <v>0</v>
      </c>
      <c r="AE494" s="259">
        <v>0</v>
      </c>
      <c r="AF494" s="259">
        <v>0</v>
      </c>
      <c r="AG494" s="259">
        <v>0</v>
      </c>
      <c r="AH494" s="259">
        <v>0</v>
      </c>
      <c r="AI494" s="259">
        <v>0</v>
      </c>
      <c r="AJ494" s="259">
        <v>1</v>
      </c>
      <c r="AK494" s="128"/>
      <c r="AL494" s="259">
        <v>479</v>
      </c>
      <c r="AM494" s="259">
        <v>278</v>
      </c>
      <c r="AN494" s="259">
        <v>750</v>
      </c>
      <c r="AO494" s="259">
        <v>10</v>
      </c>
    </row>
    <row r="495" spans="1:41">
      <c r="A495" s="131">
        <f t="shared" si="58"/>
        <v>479278755</v>
      </c>
      <c r="B495" s="132" t="str">
        <f t="shared" si="58"/>
        <v>PIONEER VALLEY PERFORMING ARTS</v>
      </c>
      <c r="C495" s="143">
        <f t="shared" si="57"/>
        <v>0</v>
      </c>
      <c r="D495" s="143">
        <f t="shared" si="57"/>
        <v>0</v>
      </c>
      <c r="E495" s="143">
        <f t="shared" si="57"/>
        <v>0</v>
      </c>
      <c r="F495" s="143">
        <f t="shared" si="57"/>
        <v>0</v>
      </c>
      <c r="G495" s="143">
        <f t="shared" si="57"/>
        <v>1</v>
      </c>
      <c r="H495" s="143">
        <f t="shared" si="57"/>
        <v>1</v>
      </c>
      <c r="I495" s="143">
        <f t="shared" si="59"/>
        <v>7.4999999999999997E-2</v>
      </c>
      <c r="J495" s="143"/>
      <c r="K495" s="143">
        <f t="shared" si="63"/>
        <v>0</v>
      </c>
      <c r="L495" s="143">
        <f t="shared" si="63"/>
        <v>0</v>
      </c>
      <c r="M495" s="143">
        <f t="shared" si="63"/>
        <v>0</v>
      </c>
      <c r="N495" s="143">
        <f t="shared" si="63"/>
        <v>0</v>
      </c>
      <c r="O495" s="143">
        <f t="shared" si="63"/>
        <v>0</v>
      </c>
      <c r="P495" s="143">
        <f t="shared" si="60"/>
        <v>0</v>
      </c>
      <c r="Q495" s="143">
        <f t="shared" si="61"/>
        <v>1</v>
      </c>
      <c r="R495" s="143">
        <f t="shared" si="62"/>
        <v>2</v>
      </c>
      <c r="S495" s="146"/>
      <c r="T495" s="259">
        <v>479278755</v>
      </c>
      <c r="U495" s="129" t="s">
        <v>702</v>
      </c>
      <c r="V495" s="259">
        <v>0</v>
      </c>
      <c r="W495" s="259">
        <v>0</v>
      </c>
      <c r="X495" s="259">
        <v>0</v>
      </c>
      <c r="Y495" s="259">
        <v>0</v>
      </c>
      <c r="Z495" s="259">
        <v>1</v>
      </c>
      <c r="AA495" s="259">
        <v>1</v>
      </c>
      <c r="AB495" s="259">
        <v>0</v>
      </c>
      <c r="AC495" s="259">
        <v>0</v>
      </c>
      <c r="AD495" s="259">
        <v>0</v>
      </c>
      <c r="AE495" s="259">
        <v>0</v>
      </c>
      <c r="AF495" s="259">
        <v>0</v>
      </c>
      <c r="AG495" s="259">
        <v>0</v>
      </c>
      <c r="AH495" s="259">
        <v>0</v>
      </c>
      <c r="AI495" s="259">
        <v>0</v>
      </c>
      <c r="AJ495" s="259">
        <v>0</v>
      </c>
      <c r="AK495" s="128"/>
      <c r="AL495" s="259">
        <v>479</v>
      </c>
      <c r="AM495" s="259">
        <v>278</v>
      </c>
      <c r="AN495" s="259">
        <v>755</v>
      </c>
      <c r="AO495" s="259">
        <v>1</v>
      </c>
    </row>
    <row r="496" spans="1:41">
      <c r="A496" s="131">
        <f t="shared" si="58"/>
        <v>479278766</v>
      </c>
      <c r="B496" s="132" t="str">
        <f t="shared" si="58"/>
        <v>PIONEER VALLEY PERFORMING ARTS</v>
      </c>
      <c r="C496" s="143">
        <f t="shared" si="57"/>
        <v>0</v>
      </c>
      <c r="D496" s="143">
        <f t="shared" si="57"/>
        <v>0</v>
      </c>
      <c r="E496" s="143">
        <f t="shared" si="57"/>
        <v>0</v>
      </c>
      <c r="F496" s="143">
        <f t="shared" ref="F496:H559" si="64">ROUND(Y496,0)</f>
        <v>0</v>
      </c>
      <c r="G496" s="143">
        <f t="shared" si="64"/>
        <v>1</v>
      </c>
      <c r="H496" s="143">
        <f t="shared" si="64"/>
        <v>2</v>
      </c>
      <c r="I496" s="143">
        <f t="shared" si="59"/>
        <v>0.1125</v>
      </c>
      <c r="J496" s="143"/>
      <c r="K496" s="143">
        <f t="shared" si="63"/>
        <v>0</v>
      </c>
      <c r="L496" s="143">
        <f t="shared" si="63"/>
        <v>0</v>
      </c>
      <c r="M496" s="143">
        <f t="shared" si="63"/>
        <v>0</v>
      </c>
      <c r="N496" s="143">
        <f t="shared" si="63"/>
        <v>0</v>
      </c>
      <c r="O496" s="143">
        <f t="shared" si="63"/>
        <v>1</v>
      </c>
      <c r="P496" s="143">
        <f t="shared" si="60"/>
        <v>0</v>
      </c>
      <c r="Q496" s="143">
        <f t="shared" si="61"/>
        <v>8</v>
      </c>
      <c r="R496" s="143">
        <f t="shared" si="62"/>
        <v>3</v>
      </c>
      <c r="S496" s="146"/>
      <c r="T496" s="259">
        <v>479278766</v>
      </c>
      <c r="U496" s="129" t="s">
        <v>702</v>
      </c>
      <c r="V496" s="259">
        <v>0</v>
      </c>
      <c r="W496" s="259">
        <v>0</v>
      </c>
      <c r="X496" s="259">
        <v>0</v>
      </c>
      <c r="Y496" s="259">
        <v>0</v>
      </c>
      <c r="Z496" s="259">
        <v>1</v>
      </c>
      <c r="AA496" s="259">
        <v>2</v>
      </c>
      <c r="AB496" s="259">
        <v>0</v>
      </c>
      <c r="AC496" s="259">
        <v>0</v>
      </c>
      <c r="AD496" s="259">
        <v>0</v>
      </c>
      <c r="AE496" s="259">
        <v>0</v>
      </c>
      <c r="AF496" s="259">
        <v>1</v>
      </c>
      <c r="AG496" s="259">
        <v>0</v>
      </c>
      <c r="AH496" s="259">
        <v>0</v>
      </c>
      <c r="AI496" s="259">
        <v>0</v>
      </c>
      <c r="AJ496" s="259">
        <v>0</v>
      </c>
      <c r="AK496" s="128"/>
      <c r="AL496" s="259">
        <v>479</v>
      </c>
      <c r="AM496" s="259">
        <v>278</v>
      </c>
      <c r="AN496" s="259">
        <v>766</v>
      </c>
      <c r="AO496" s="259">
        <v>8</v>
      </c>
    </row>
    <row r="497" spans="1:41">
      <c r="A497" s="131">
        <f t="shared" si="58"/>
        <v>481035035</v>
      </c>
      <c r="B497" s="132" t="str">
        <f t="shared" si="58"/>
        <v>BOSTON RENAISSANCE</v>
      </c>
      <c r="C497" s="143">
        <f t="shared" ref="C497:H560" si="65">ROUND(V497,0)</f>
        <v>142</v>
      </c>
      <c r="D497" s="143">
        <f t="shared" si="65"/>
        <v>0</v>
      </c>
      <c r="E497" s="143">
        <f t="shared" si="65"/>
        <v>118</v>
      </c>
      <c r="F497" s="143">
        <f t="shared" si="64"/>
        <v>513</v>
      </c>
      <c r="G497" s="143">
        <f t="shared" si="64"/>
        <v>85</v>
      </c>
      <c r="H497" s="143">
        <f t="shared" si="64"/>
        <v>0</v>
      </c>
      <c r="I497" s="143">
        <f t="shared" si="59"/>
        <v>28.875</v>
      </c>
      <c r="J497" s="143"/>
      <c r="K497" s="143">
        <f t="shared" si="63"/>
        <v>0</v>
      </c>
      <c r="L497" s="143">
        <f t="shared" si="63"/>
        <v>0</v>
      </c>
      <c r="M497" s="143">
        <f t="shared" si="63"/>
        <v>54</v>
      </c>
      <c r="N497" s="143">
        <f t="shared" si="63"/>
        <v>0</v>
      </c>
      <c r="O497" s="143">
        <f t="shared" si="63"/>
        <v>348</v>
      </c>
      <c r="P497" s="143">
        <f t="shared" si="60"/>
        <v>114</v>
      </c>
      <c r="Q497" s="143">
        <f t="shared" si="61"/>
        <v>10</v>
      </c>
      <c r="R497" s="143">
        <f t="shared" si="62"/>
        <v>841</v>
      </c>
      <c r="S497" s="146"/>
      <c r="T497" s="259">
        <v>481035035</v>
      </c>
      <c r="U497" s="129" t="s">
        <v>703</v>
      </c>
      <c r="V497" s="259">
        <v>142</v>
      </c>
      <c r="W497" s="259">
        <v>0</v>
      </c>
      <c r="X497" s="259">
        <v>118</v>
      </c>
      <c r="Y497" s="259">
        <v>513</v>
      </c>
      <c r="Z497" s="259">
        <v>85</v>
      </c>
      <c r="AA497" s="259">
        <v>0</v>
      </c>
      <c r="AB497" s="259">
        <v>0</v>
      </c>
      <c r="AC497" s="259">
        <v>0</v>
      </c>
      <c r="AD497" s="259">
        <v>54</v>
      </c>
      <c r="AE497" s="259">
        <v>0</v>
      </c>
      <c r="AF497" s="259">
        <v>348</v>
      </c>
      <c r="AG497" s="259">
        <v>70</v>
      </c>
      <c r="AH497" s="259">
        <v>0</v>
      </c>
      <c r="AI497" s="259">
        <v>79</v>
      </c>
      <c r="AJ497" s="259">
        <v>0</v>
      </c>
      <c r="AK497" s="128"/>
      <c r="AL497" s="259">
        <v>481</v>
      </c>
      <c r="AM497" s="259">
        <v>35</v>
      </c>
      <c r="AN497" s="259">
        <v>35</v>
      </c>
      <c r="AO497" s="259">
        <v>10</v>
      </c>
    </row>
    <row r="498" spans="1:41">
      <c r="A498" s="131">
        <f t="shared" si="58"/>
        <v>481035040</v>
      </c>
      <c r="B498" s="132" t="str">
        <f t="shared" si="58"/>
        <v>BOSTON RENAISSANCE</v>
      </c>
      <c r="C498" s="143">
        <f t="shared" si="65"/>
        <v>0</v>
      </c>
      <c r="D498" s="143">
        <f t="shared" si="65"/>
        <v>0</v>
      </c>
      <c r="E498" s="143">
        <f t="shared" si="65"/>
        <v>0</v>
      </c>
      <c r="F498" s="143">
        <f t="shared" si="64"/>
        <v>1</v>
      </c>
      <c r="G498" s="143">
        <f t="shared" si="64"/>
        <v>0</v>
      </c>
      <c r="H498" s="143">
        <f t="shared" si="64"/>
        <v>0</v>
      </c>
      <c r="I498" s="143">
        <f t="shared" si="59"/>
        <v>3.7499999999999999E-2</v>
      </c>
      <c r="J498" s="143"/>
      <c r="K498" s="143">
        <f t="shared" si="63"/>
        <v>0</v>
      </c>
      <c r="L498" s="143">
        <f t="shared" si="63"/>
        <v>0</v>
      </c>
      <c r="M498" s="143">
        <f t="shared" si="63"/>
        <v>0</v>
      </c>
      <c r="N498" s="143">
        <f t="shared" si="63"/>
        <v>0</v>
      </c>
      <c r="O498" s="143">
        <f t="shared" si="63"/>
        <v>1</v>
      </c>
      <c r="P498" s="143">
        <f t="shared" si="60"/>
        <v>0</v>
      </c>
      <c r="Q498" s="143">
        <f t="shared" si="61"/>
        <v>10</v>
      </c>
      <c r="R498" s="143">
        <f t="shared" si="62"/>
        <v>1</v>
      </c>
      <c r="S498" s="146"/>
      <c r="T498" s="259">
        <v>481035040</v>
      </c>
      <c r="U498" s="129" t="s">
        <v>703</v>
      </c>
      <c r="V498" s="259">
        <v>0</v>
      </c>
      <c r="W498" s="259">
        <v>0</v>
      </c>
      <c r="X498" s="259">
        <v>0</v>
      </c>
      <c r="Y498" s="259">
        <v>1</v>
      </c>
      <c r="Z498" s="259">
        <v>0</v>
      </c>
      <c r="AA498" s="259">
        <v>0</v>
      </c>
      <c r="AB498" s="259">
        <v>0</v>
      </c>
      <c r="AC498" s="259">
        <v>0</v>
      </c>
      <c r="AD498" s="259">
        <v>0</v>
      </c>
      <c r="AE498" s="259">
        <v>0</v>
      </c>
      <c r="AF498" s="259">
        <v>1</v>
      </c>
      <c r="AG498" s="259">
        <v>0</v>
      </c>
      <c r="AH498" s="259">
        <v>0</v>
      </c>
      <c r="AI498" s="259">
        <v>0</v>
      </c>
      <c r="AJ498" s="259">
        <v>0</v>
      </c>
      <c r="AK498" s="128"/>
      <c r="AL498" s="259">
        <v>481</v>
      </c>
      <c r="AM498" s="259">
        <v>35</v>
      </c>
      <c r="AN498" s="259">
        <v>40</v>
      </c>
      <c r="AO498" s="259">
        <v>10</v>
      </c>
    </row>
    <row r="499" spans="1:41">
      <c r="A499" s="131">
        <f t="shared" si="58"/>
        <v>481035044</v>
      </c>
      <c r="B499" s="132" t="str">
        <f t="shared" si="58"/>
        <v>BOSTON RENAISSANCE</v>
      </c>
      <c r="C499" s="143">
        <f t="shared" si="65"/>
        <v>1</v>
      </c>
      <c r="D499" s="143">
        <f t="shared" si="65"/>
        <v>0</v>
      </c>
      <c r="E499" s="143">
        <f t="shared" si="65"/>
        <v>0</v>
      </c>
      <c r="F499" s="143">
        <f t="shared" si="64"/>
        <v>6</v>
      </c>
      <c r="G499" s="143">
        <f t="shared" si="64"/>
        <v>1</v>
      </c>
      <c r="H499" s="143">
        <f t="shared" si="64"/>
        <v>0</v>
      </c>
      <c r="I499" s="143">
        <f t="shared" si="59"/>
        <v>0.3</v>
      </c>
      <c r="J499" s="143"/>
      <c r="K499" s="143">
        <f t="shared" si="63"/>
        <v>0</v>
      </c>
      <c r="L499" s="143">
        <f t="shared" si="63"/>
        <v>0</v>
      </c>
      <c r="M499" s="143">
        <f t="shared" si="63"/>
        <v>1</v>
      </c>
      <c r="N499" s="143">
        <f t="shared" si="63"/>
        <v>0</v>
      </c>
      <c r="O499" s="143">
        <f t="shared" si="63"/>
        <v>3</v>
      </c>
      <c r="P499" s="143">
        <f t="shared" si="60"/>
        <v>0</v>
      </c>
      <c r="Q499" s="143">
        <f t="shared" si="61"/>
        <v>8</v>
      </c>
      <c r="R499" s="143">
        <f t="shared" si="62"/>
        <v>9</v>
      </c>
      <c r="S499" s="146"/>
      <c r="T499" s="259">
        <v>481035044</v>
      </c>
      <c r="U499" s="129" t="s">
        <v>703</v>
      </c>
      <c r="V499" s="259">
        <v>1</v>
      </c>
      <c r="W499" s="259">
        <v>0</v>
      </c>
      <c r="X499" s="259">
        <v>0</v>
      </c>
      <c r="Y499" s="259">
        <v>6</v>
      </c>
      <c r="Z499" s="259">
        <v>1</v>
      </c>
      <c r="AA499" s="259">
        <v>0</v>
      </c>
      <c r="AB499" s="259">
        <v>0</v>
      </c>
      <c r="AC499" s="259">
        <v>0</v>
      </c>
      <c r="AD499" s="259">
        <v>1</v>
      </c>
      <c r="AE499" s="259">
        <v>0</v>
      </c>
      <c r="AF499" s="259">
        <v>3</v>
      </c>
      <c r="AG499" s="259">
        <v>0</v>
      </c>
      <c r="AH499" s="259">
        <v>0</v>
      </c>
      <c r="AI499" s="259">
        <v>0</v>
      </c>
      <c r="AJ499" s="259">
        <v>0</v>
      </c>
      <c r="AK499" s="128"/>
      <c r="AL499" s="259">
        <v>481</v>
      </c>
      <c r="AM499" s="259">
        <v>35</v>
      </c>
      <c r="AN499" s="259">
        <v>44</v>
      </c>
      <c r="AO499" s="259">
        <v>8</v>
      </c>
    </row>
    <row r="500" spans="1:41">
      <c r="A500" s="131">
        <f t="shared" si="58"/>
        <v>481035073</v>
      </c>
      <c r="B500" s="132" t="str">
        <f t="shared" si="58"/>
        <v>BOSTON RENAISSANCE</v>
      </c>
      <c r="C500" s="143">
        <f t="shared" si="65"/>
        <v>1</v>
      </c>
      <c r="D500" s="143">
        <f t="shared" si="65"/>
        <v>0</v>
      </c>
      <c r="E500" s="143">
        <f t="shared" si="65"/>
        <v>0</v>
      </c>
      <c r="F500" s="143">
        <f t="shared" si="64"/>
        <v>1</v>
      </c>
      <c r="G500" s="143">
        <f t="shared" si="64"/>
        <v>0</v>
      </c>
      <c r="H500" s="143">
        <f t="shared" si="64"/>
        <v>0</v>
      </c>
      <c r="I500" s="143">
        <f t="shared" si="59"/>
        <v>3.7499999999999999E-2</v>
      </c>
      <c r="J500" s="143"/>
      <c r="K500" s="143">
        <f t="shared" si="63"/>
        <v>0</v>
      </c>
      <c r="L500" s="143">
        <f t="shared" si="63"/>
        <v>0</v>
      </c>
      <c r="M500" s="143">
        <f t="shared" si="63"/>
        <v>0</v>
      </c>
      <c r="N500" s="143">
        <f t="shared" si="63"/>
        <v>0</v>
      </c>
      <c r="O500" s="143">
        <f t="shared" si="63"/>
        <v>0</v>
      </c>
      <c r="P500" s="143">
        <f t="shared" si="60"/>
        <v>0</v>
      </c>
      <c r="Q500" s="143">
        <f t="shared" si="61"/>
        <v>1</v>
      </c>
      <c r="R500" s="143">
        <f t="shared" si="62"/>
        <v>2</v>
      </c>
      <c r="S500" s="146"/>
      <c r="T500" s="259">
        <v>481035073</v>
      </c>
      <c r="U500" s="129" t="s">
        <v>703</v>
      </c>
      <c r="V500" s="259">
        <v>1</v>
      </c>
      <c r="W500" s="259">
        <v>0</v>
      </c>
      <c r="X500" s="259">
        <v>0</v>
      </c>
      <c r="Y500" s="259">
        <v>1</v>
      </c>
      <c r="Z500" s="259">
        <v>0</v>
      </c>
      <c r="AA500" s="259">
        <v>0</v>
      </c>
      <c r="AB500" s="259">
        <v>0</v>
      </c>
      <c r="AC500" s="259">
        <v>0</v>
      </c>
      <c r="AD500" s="259">
        <v>0</v>
      </c>
      <c r="AE500" s="259">
        <v>0</v>
      </c>
      <c r="AF500" s="259">
        <v>0</v>
      </c>
      <c r="AG500" s="259">
        <v>0</v>
      </c>
      <c r="AH500" s="259">
        <v>0</v>
      </c>
      <c r="AI500" s="259">
        <v>0</v>
      </c>
      <c r="AJ500" s="259">
        <v>0</v>
      </c>
      <c r="AK500" s="128"/>
      <c r="AL500" s="259">
        <v>481</v>
      </c>
      <c r="AM500" s="259">
        <v>35</v>
      </c>
      <c r="AN500" s="259">
        <v>73</v>
      </c>
      <c r="AO500" s="259">
        <v>1</v>
      </c>
    </row>
    <row r="501" spans="1:41">
      <c r="A501" s="131">
        <f t="shared" si="58"/>
        <v>481035160</v>
      </c>
      <c r="B501" s="132" t="str">
        <f t="shared" si="58"/>
        <v>BOSTON RENAISSANCE</v>
      </c>
      <c r="C501" s="143">
        <f t="shared" si="65"/>
        <v>0</v>
      </c>
      <c r="D501" s="143">
        <f t="shared" si="65"/>
        <v>0</v>
      </c>
      <c r="E501" s="143">
        <f t="shared" si="65"/>
        <v>1</v>
      </c>
      <c r="F501" s="143">
        <f t="shared" si="64"/>
        <v>0</v>
      </c>
      <c r="G501" s="143">
        <f t="shared" si="64"/>
        <v>0</v>
      </c>
      <c r="H501" s="143">
        <f t="shared" si="64"/>
        <v>0</v>
      </c>
      <c r="I501" s="143">
        <f t="shared" si="59"/>
        <v>3.7499999999999999E-2</v>
      </c>
      <c r="J501" s="143"/>
      <c r="K501" s="143">
        <f t="shared" si="63"/>
        <v>0</v>
      </c>
      <c r="L501" s="143">
        <f t="shared" si="63"/>
        <v>0</v>
      </c>
      <c r="M501" s="143">
        <f t="shared" si="63"/>
        <v>0</v>
      </c>
      <c r="N501" s="143">
        <f t="shared" si="63"/>
        <v>0</v>
      </c>
      <c r="O501" s="143">
        <f t="shared" si="63"/>
        <v>0</v>
      </c>
      <c r="P501" s="143">
        <f t="shared" si="60"/>
        <v>1</v>
      </c>
      <c r="Q501" s="143">
        <f t="shared" si="61"/>
        <v>10</v>
      </c>
      <c r="R501" s="143">
        <f t="shared" si="62"/>
        <v>1</v>
      </c>
      <c r="S501" s="146"/>
      <c r="T501" s="259">
        <v>481035160</v>
      </c>
      <c r="U501" s="129" t="s">
        <v>703</v>
      </c>
      <c r="V501" s="259">
        <v>0</v>
      </c>
      <c r="W501" s="259">
        <v>0</v>
      </c>
      <c r="X501" s="259">
        <v>1</v>
      </c>
      <c r="Y501" s="259">
        <v>0</v>
      </c>
      <c r="Z501" s="259">
        <v>0</v>
      </c>
      <c r="AA501" s="259">
        <v>0</v>
      </c>
      <c r="AB501" s="259">
        <v>0</v>
      </c>
      <c r="AC501" s="259">
        <v>0</v>
      </c>
      <c r="AD501" s="259">
        <v>0</v>
      </c>
      <c r="AE501" s="259">
        <v>0</v>
      </c>
      <c r="AF501" s="259">
        <v>0</v>
      </c>
      <c r="AG501" s="259">
        <v>0</v>
      </c>
      <c r="AH501" s="259">
        <v>0</v>
      </c>
      <c r="AI501" s="259">
        <v>1</v>
      </c>
      <c r="AJ501" s="259">
        <v>0</v>
      </c>
      <c r="AK501" s="128"/>
      <c r="AL501" s="259">
        <v>481</v>
      </c>
      <c r="AM501" s="259">
        <v>35</v>
      </c>
      <c r="AN501" s="259">
        <v>160</v>
      </c>
      <c r="AO501" s="259">
        <v>10</v>
      </c>
    </row>
    <row r="502" spans="1:41">
      <c r="A502" s="131">
        <f t="shared" si="58"/>
        <v>481035199</v>
      </c>
      <c r="B502" s="132" t="str">
        <f t="shared" si="58"/>
        <v>BOSTON RENAISSANCE</v>
      </c>
      <c r="C502" s="143">
        <f t="shared" si="65"/>
        <v>0</v>
      </c>
      <c r="D502" s="143">
        <f t="shared" si="65"/>
        <v>0</v>
      </c>
      <c r="E502" s="143">
        <f t="shared" si="65"/>
        <v>0</v>
      </c>
      <c r="F502" s="143">
        <f t="shared" si="64"/>
        <v>1</v>
      </c>
      <c r="G502" s="143">
        <f t="shared" si="64"/>
        <v>0</v>
      </c>
      <c r="H502" s="143">
        <f t="shared" si="64"/>
        <v>0</v>
      </c>
      <c r="I502" s="143">
        <f t="shared" si="59"/>
        <v>3.7499999999999999E-2</v>
      </c>
      <c r="J502" s="143"/>
      <c r="K502" s="143">
        <f t="shared" si="63"/>
        <v>0</v>
      </c>
      <c r="L502" s="143">
        <f t="shared" si="63"/>
        <v>0</v>
      </c>
      <c r="M502" s="143">
        <f t="shared" si="63"/>
        <v>0</v>
      </c>
      <c r="N502" s="143">
        <f t="shared" si="63"/>
        <v>0</v>
      </c>
      <c r="O502" s="143">
        <f t="shared" si="63"/>
        <v>0</v>
      </c>
      <c r="P502" s="143">
        <f t="shared" si="60"/>
        <v>0</v>
      </c>
      <c r="Q502" s="143">
        <f t="shared" si="61"/>
        <v>1</v>
      </c>
      <c r="R502" s="143">
        <f t="shared" si="62"/>
        <v>1</v>
      </c>
      <c r="S502" s="146"/>
      <c r="T502" s="259">
        <v>481035199</v>
      </c>
      <c r="U502" s="129" t="s">
        <v>703</v>
      </c>
      <c r="V502" s="259">
        <v>0</v>
      </c>
      <c r="W502" s="259">
        <v>0</v>
      </c>
      <c r="X502" s="259">
        <v>0</v>
      </c>
      <c r="Y502" s="259">
        <v>1</v>
      </c>
      <c r="Z502" s="259">
        <v>0</v>
      </c>
      <c r="AA502" s="259">
        <v>0</v>
      </c>
      <c r="AB502" s="259">
        <v>0</v>
      </c>
      <c r="AC502" s="259">
        <v>0</v>
      </c>
      <c r="AD502" s="259">
        <v>0</v>
      </c>
      <c r="AE502" s="259">
        <v>0</v>
      </c>
      <c r="AF502" s="259">
        <v>0</v>
      </c>
      <c r="AG502" s="259">
        <v>0</v>
      </c>
      <c r="AH502" s="259">
        <v>0</v>
      </c>
      <c r="AI502" s="259">
        <v>0</v>
      </c>
      <c r="AJ502" s="259">
        <v>0</v>
      </c>
      <c r="AK502" s="128"/>
      <c r="AL502" s="259">
        <v>481</v>
      </c>
      <c r="AM502" s="259">
        <v>35</v>
      </c>
      <c r="AN502" s="259">
        <v>199</v>
      </c>
      <c r="AO502" s="259">
        <v>1</v>
      </c>
    </row>
    <row r="503" spans="1:41">
      <c r="A503" s="131">
        <f t="shared" si="58"/>
        <v>481035220</v>
      </c>
      <c r="B503" s="132" t="str">
        <f t="shared" si="58"/>
        <v>BOSTON RENAISSANCE</v>
      </c>
      <c r="C503" s="143">
        <f t="shared" si="65"/>
        <v>0</v>
      </c>
      <c r="D503" s="143">
        <f t="shared" si="65"/>
        <v>0</v>
      </c>
      <c r="E503" s="143">
        <f t="shared" si="65"/>
        <v>0</v>
      </c>
      <c r="F503" s="143">
        <f t="shared" si="64"/>
        <v>1</v>
      </c>
      <c r="G503" s="143">
        <f t="shared" si="64"/>
        <v>0</v>
      </c>
      <c r="H503" s="143">
        <f t="shared" si="64"/>
        <v>0</v>
      </c>
      <c r="I503" s="143">
        <f t="shared" si="59"/>
        <v>3.7499999999999999E-2</v>
      </c>
      <c r="J503" s="143"/>
      <c r="K503" s="143">
        <f t="shared" si="63"/>
        <v>0</v>
      </c>
      <c r="L503" s="143">
        <f t="shared" si="63"/>
        <v>0</v>
      </c>
      <c r="M503" s="143">
        <f t="shared" si="63"/>
        <v>0</v>
      </c>
      <c r="N503" s="143">
        <f t="shared" si="63"/>
        <v>0</v>
      </c>
      <c r="O503" s="143">
        <f t="shared" si="63"/>
        <v>0</v>
      </c>
      <c r="P503" s="143">
        <f t="shared" si="60"/>
        <v>0</v>
      </c>
      <c r="Q503" s="143">
        <f t="shared" si="61"/>
        <v>1</v>
      </c>
      <c r="R503" s="143">
        <f t="shared" si="62"/>
        <v>1</v>
      </c>
      <c r="S503" s="146"/>
      <c r="T503" s="259">
        <v>481035220</v>
      </c>
      <c r="U503" s="129" t="s">
        <v>703</v>
      </c>
      <c r="V503" s="259">
        <v>0</v>
      </c>
      <c r="W503" s="259">
        <v>0</v>
      </c>
      <c r="X503" s="259">
        <v>0</v>
      </c>
      <c r="Y503" s="259">
        <v>1</v>
      </c>
      <c r="Z503" s="259">
        <v>0</v>
      </c>
      <c r="AA503" s="259">
        <v>0</v>
      </c>
      <c r="AB503" s="259">
        <v>0</v>
      </c>
      <c r="AC503" s="259">
        <v>0</v>
      </c>
      <c r="AD503" s="259">
        <v>0</v>
      </c>
      <c r="AE503" s="259">
        <v>0</v>
      </c>
      <c r="AF503" s="259">
        <v>0</v>
      </c>
      <c r="AG503" s="259">
        <v>0</v>
      </c>
      <c r="AH503" s="259">
        <v>0</v>
      </c>
      <c r="AI503" s="259">
        <v>0</v>
      </c>
      <c r="AJ503" s="259">
        <v>0</v>
      </c>
      <c r="AK503" s="128"/>
      <c r="AL503" s="259">
        <v>481</v>
      </c>
      <c r="AM503" s="259">
        <v>35</v>
      </c>
      <c r="AN503" s="259">
        <v>220</v>
      </c>
      <c r="AO503" s="259">
        <v>1</v>
      </c>
    </row>
    <row r="504" spans="1:41">
      <c r="A504" s="131">
        <f t="shared" si="58"/>
        <v>481035243</v>
      </c>
      <c r="B504" s="132" t="str">
        <f t="shared" si="58"/>
        <v>BOSTON RENAISSANCE</v>
      </c>
      <c r="C504" s="143">
        <f t="shared" si="65"/>
        <v>0</v>
      </c>
      <c r="D504" s="143">
        <f t="shared" si="65"/>
        <v>0</v>
      </c>
      <c r="E504" s="143">
        <f t="shared" si="65"/>
        <v>0</v>
      </c>
      <c r="F504" s="143">
        <f t="shared" si="64"/>
        <v>2</v>
      </c>
      <c r="G504" s="143">
        <f t="shared" si="64"/>
        <v>0</v>
      </c>
      <c r="H504" s="143">
        <f t="shared" si="64"/>
        <v>0</v>
      </c>
      <c r="I504" s="143">
        <f t="shared" si="59"/>
        <v>7.4999999999999997E-2</v>
      </c>
      <c r="J504" s="143"/>
      <c r="K504" s="143">
        <f t="shared" si="63"/>
        <v>0</v>
      </c>
      <c r="L504" s="143">
        <f t="shared" si="63"/>
        <v>0</v>
      </c>
      <c r="M504" s="143">
        <f t="shared" si="63"/>
        <v>0</v>
      </c>
      <c r="N504" s="143">
        <f t="shared" si="63"/>
        <v>0</v>
      </c>
      <c r="O504" s="143">
        <f t="shared" si="63"/>
        <v>2</v>
      </c>
      <c r="P504" s="143">
        <f t="shared" si="60"/>
        <v>0</v>
      </c>
      <c r="Q504" s="143">
        <f t="shared" si="61"/>
        <v>10</v>
      </c>
      <c r="R504" s="143">
        <f t="shared" si="62"/>
        <v>2</v>
      </c>
      <c r="S504" s="146"/>
      <c r="T504" s="259">
        <v>481035243</v>
      </c>
      <c r="U504" s="129" t="s">
        <v>703</v>
      </c>
      <c r="V504" s="259">
        <v>0</v>
      </c>
      <c r="W504" s="259">
        <v>0</v>
      </c>
      <c r="X504" s="259">
        <v>0</v>
      </c>
      <c r="Y504" s="259">
        <v>2</v>
      </c>
      <c r="Z504" s="259">
        <v>0</v>
      </c>
      <c r="AA504" s="259">
        <v>0</v>
      </c>
      <c r="AB504" s="259">
        <v>0</v>
      </c>
      <c r="AC504" s="259">
        <v>0</v>
      </c>
      <c r="AD504" s="259">
        <v>0</v>
      </c>
      <c r="AE504" s="259">
        <v>0</v>
      </c>
      <c r="AF504" s="259">
        <v>2</v>
      </c>
      <c r="AG504" s="259">
        <v>0</v>
      </c>
      <c r="AH504" s="259">
        <v>0</v>
      </c>
      <c r="AI504" s="259">
        <v>0</v>
      </c>
      <c r="AJ504" s="259">
        <v>0</v>
      </c>
      <c r="AK504" s="128"/>
      <c r="AL504" s="259">
        <v>481</v>
      </c>
      <c r="AM504" s="259">
        <v>35</v>
      </c>
      <c r="AN504" s="259">
        <v>243</v>
      </c>
      <c r="AO504" s="259">
        <v>10</v>
      </c>
    </row>
    <row r="505" spans="1:41">
      <c r="A505" s="131">
        <f t="shared" si="58"/>
        <v>481035244</v>
      </c>
      <c r="B505" s="132" t="str">
        <f t="shared" si="58"/>
        <v>BOSTON RENAISSANCE</v>
      </c>
      <c r="C505" s="143">
        <f t="shared" si="65"/>
        <v>3</v>
      </c>
      <c r="D505" s="143">
        <f t="shared" si="65"/>
        <v>0</v>
      </c>
      <c r="E505" s="143">
        <f t="shared" si="65"/>
        <v>4</v>
      </c>
      <c r="F505" s="143">
        <f t="shared" si="64"/>
        <v>7</v>
      </c>
      <c r="G505" s="143">
        <f t="shared" si="64"/>
        <v>1</v>
      </c>
      <c r="H505" s="143">
        <f t="shared" si="64"/>
        <v>0</v>
      </c>
      <c r="I505" s="143">
        <f t="shared" si="59"/>
        <v>0.45</v>
      </c>
      <c r="J505" s="143"/>
      <c r="K505" s="143">
        <f t="shared" si="63"/>
        <v>0</v>
      </c>
      <c r="L505" s="143">
        <f t="shared" si="63"/>
        <v>0</v>
      </c>
      <c r="M505" s="143">
        <f t="shared" si="63"/>
        <v>0</v>
      </c>
      <c r="N505" s="143">
        <f t="shared" si="63"/>
        <v>0</v>
      </c>
      <c r="O505" s="143">
        <f t="shared" si="63"/>
        <v>3</v>
      </c>
      <c r="P505" s="143">
        <f t="shared" si="60"/>
        <v>3</v>
      </c>
      <c r="Q505" s="143">
        <f t="shared" si="61"/>
        <v>9</v>
      </c>
      <c r="R505" s="143">
        <f t="shared" si="62"/>
        <v>14</v>
      </c>
      <c r="S505" s="146"/>
      <c r="T505" s="259">
        <v>481035244</v>
      </c>
      <c r="U505" s="129" t="s">
        <v>703</v>
      </c>
      <c r="V505" s="259">
        <v>3</v>
      </c>
      <c r="W505" s="259">
        <v>0</v>
      </c>
      <c r="X505" s="259">
        <v>4</v>
      </c>
      <c r="Y505" s="259">
        <v>7</v>
      </c>
      <c r="Z505" s="259">
        <v>1</v>
      </c>
      <c r="AA505" s="259">
        <v>0</v>
      </c>
      <c r="AB505" s="259">
        <v>0</v>
      </c>
      <c r="AC505" s="259">
        <v>0</v>
      </c>
      <c r="AD505" s="259">
        <v>0</v>
      </c>
      <c r="AE505" s="259">
        <v>0</v>
      </c>
      <c r="AF505" s="259">
        <v>3</v>
      </c>
      <c r="AG505" s="259">
        <v>1</v>
      </c>
      <c r="AH505" s="259">
        <v>0</v>
      </c>
      <c r="AI505" s="259">
        <v>2</v>
      </c>
      <c r="AJ505" s="259">
        <v>0</v>
      </c>
      <c r="AK505" s="128"/>
      <c r="AL505" s="259">
        <v>481</v>
      </c>
      <c r="AM505" s="259">
        <v>35</v>
      </c>
      <c r="AN505" s="259">
        <v>244</v>
      </c>
      <c r="AO505" s="259">
        <v>9</v>
      </c>
    </row>
    <row r="506" spans="1:41">
      <c r="A506" s="131">
        <f t="shared" si="58"/>
        <v>481035307</v>
      </c>
      <c r="B506" s="132" t="str">
        <f t="shared" si="58"/>
        <v>BOSTON RENAISSANCE</v>
      </c>
      <c r="C506" s="143">
        <f t="shared" si="65"/>
        <v>0</v>
      </c>
      <c r="D506" s="143">
        <f t="shared" si="65"/>
        <v>0</v>
      </c>
      <c r="E506" s="143">
        <f t="shared" si="65"/>
        <v>1</v>
      </c>
      <c r="F506" s="143">
        <f t="shared" si="64"/>
        <v>0</v>
      </c>
      <c r="G506" s="143">
        <f t="shared" si="64"/>
        <v>0</v>
      </c>
      <c r="H506" s="143">
        <f t="shared" si="64"/>
        <v>0</v>
      </c>
      <c r="I506" s="143">
        <f t="shared" si="59"/>
        <v>3.7499999999999999E-2</v>
      </c>
      <c r="J506" s="143"/>
      <c r="K506" s="143">
        <f t="shared" si="63"/>
        <v>0</v>
      </c>
      <c r="L506" s="143">
        <f t="shared" si="63"/>
        <v>0</v>
      </c>
      <c r="M506" s="143">
        <f t="shared" si="63"/>
        <v>0</v>
      </c>
      <c r="N506" s="143">
        <f t="shared" si="63"/>
        <v>0</v>
      </c>
      <c r="O506" s="143">
        <f t="shared" si="63"/>
        <v>0</v>
      </c>
      <c r="P506" s="143">
        <f t="shared" si="60"/>
        <v>0</v>
      </c>
      <c r="Q506" s="143">
        <f t="shared" si="61"/>
        <v>1</v>
      </c>
      <c r="R506" s="143">
        <f t="shared" si="62"/>
        <v>1</v>
      </c>
      <c r="S506" s="146"/>
      <c r="T506" s="259">
        <v>481035307</v>
      </c>
      <c r="U506" s="129" t="s">
        <v>703</v>
      </c>
      <c r="V506" s="259">
        <v>0</v>
      </c>
      <c r="W506" s="259">
        <v>0</v>
      </c>
      <c r="X506" s="259">
        <v>1</v>
      </c>
      <c r="Y506" s="259">
        <v>0</v>
      </c>
      <c r="Z506" s="259">
        <v>0</v>
      </c>
      <c r="AA506" s="259">
        <v>0</v>
      </c>
      <c r="AB506" s="259">
        <v>0</v>
      </c>
      <c r="AC506" s="259">
        <v>0</v>
      </c>
      <c r="AD506" s="259">
        <v>0</v>
      </c>
      <c r="AE506" s="259">
        <v>0</v>
      </c>
      <c r="AF506" s="259">
        <v>0</v>
      </c>
      <c r="AG506" s="259">
        <v>0</v>
      </c>
      <c r="AH506" s="259">
        <v>0</v>
      </c>
      <c r="AI506" s="259">
        <v>0</v>
      </c>
      <c r="AJ506" s="259">
        <v>0</v>
      </c>
      <c r="AK506" s="128"/>
      <c r="AL506" s="259">
        <v>481</v>
      </c>
      <c r="AM506" s="259">
        <v>35</v>
      </c>
      <c r="AN506" s="259">
        <v>307</v>
      </c>
      <c r="AO506" s="259">
        <v>1</v>
      </c>
    </row>
    <row r="507" spans="1:41">
      <c r="A507" s="131">
        <f t="shared" si="58"/>
        <v>481035336</v>
      </c>
      <c r="B507" s="132" t="str">
        <f t="shared" si="58"/>
        <v>BOSTON RENAISSANCE</v>
      </c>
      <c r="C507" s="143">
        <f t="shared" si="65"/>
        <v>0</v>
      </c>
      <c r="D507" s="143">
        <f t="shared" si="65"/>
        <v>0</v>
      </c>
      <c r="E507" s="143">
        <f t="shared" si="65"/>
        <v>0</v>
      </c>
      <c r="F507" s="143">
        <f t="shared" si="64"/>
        <v>2</v>
      </c>
      <c r="G507" s="143">
        <f t="shared" si="64"/>
        <v>1</v>
      </c>
      <c r="H507" s="143">
        <f t="shared" si="64"/>
        <v>0</v>
      </c>
      <c r="I507" s="143">
        <f t="shared" si="59"/>
        <v>0.1125</v>
      </c>
      <c r="J507" s="143"/>
      <c r="K507" s="143">
        <f t="shared" si="63"/>
        <v>0</v>
      </c>
      <c r="L507" s="143">
        <f t="shared" si="63"/>
        <v>0</v>
      </c>
      <c r="M507" s="143">
        <f t="shared" si="63"/>
        <v>0</v>
      </c>
      <c r="N507" s="143">
        <f t="shared" si="63"/>
        <v>0</v>
      </c>
      <c r="O507" s="143">
        <f t="shared" si="63"/>
        <v>3</v>
      </c>
      <c r="P507" s="143">
        <f t="shared" si="60"/>
        <v>0</v>
      </c>
      <c r="Q507" s="143">
        <f t="shared" si="61"/>
        <v>10</v>
      </c>
      <c r="R507" s="143">
        <f t="shared" si="62"/>
        <v>3</v>
      </c>
      <c r="S507" s="146"/>
      <c r="T507" s="259">
        <v>481035336</v>
      </c>
      <c r="U507" s="129" t="s">
        <v>703</v>
      </c>
      <c r="V507" s="259">
        <v>0</v>
      </c>
      <c r="W507" s="259">
        <v>0</v>
      </c>
      <c r="X507" s="259">
        <v>0</v>
      </c>
      <c r="Y507" s="259">
        <v>2</v>
      </c>
      <c r="Z507" s="259">
        <v>1</v>
      </c>
      <c r="AA507" s="259">
        <v>0</v>
      </c>
      <c r="AB507" s="259">
        <v>0</v>
      </c>
      <c r="AC507" s="259">
        <v>0</v>
      </c>
      <c r="AD507" s="259">
        <v>0</v>
      </c>
      <c r="AE507" s="259">
        <v>0</v>
      </c>
      <c r="AF507" s="259">
        <v>3</v>
      </c>
      <c r="AG507" s="259">
        <v>0</v>
      </c>
      <c r="AH507" s="259">
        <v>0</v>
      </c>
      <c r="AI507" s="259">
        <v>0</v>
      </c>
      <c r="AJ507" s="259">
        <v>0</v>
      </c>
      <c r="AK507" s="128"/>
      <c r="AL507" s="259">
        <v>481</v>
      </c>
      <c r="AM507" s="259">
        <v>35</v>
      </c>
      <c r="AN507" s="259">
        <v>336</v>
      </c>
      <c r="AO507" s="259">
        <v>10</v>
      </c>
    </row>
    <row r="508" spans="1:41">
      <c r="A508" s="131">
        <f t="shared" si="58"/>
        <v>481035780</v>
      </c>
      <c r="B508" s="132" t="str">
        <f t="shared" si="58"/>
        <v>BOSTON RENAISSANCE</v>
      </c>
      <c r="C508" s="143">
        <f t="shared" si="65"/>
        <v>0</v>
      </c>
      <c r="D508" s="143">
        <f t="shared" si="65"/>
        <v>0</v>
      </c>
      <c r="E508" s="143">
        <f t="shared" si="65"/>
        <v>0</v>
      </c>
      <c r="F508" s="143">
        <f t="shared" si="64"/>
        <v>2</v>
      </c>
      <c r="G508" s="143">
        <f t="shared" si="64"/>
        <v>0</v>
      </c>
      <c r="H508" s="143">
        <f t="shared" si="64"/>
        <v>0</v>
      </c>
      <c r="I508" s="143">
        <f t="shared" si="59"/>
        <v>7.4999999999999997E-2</v>
      </c>
      <c r="J508" s="143"/>
      <c r="K508" s="143">
        <f t="shared" si="63"/>
        <v>0</v>
      </c>
      <c r="L508" s="143">
        <f t="shared" si="63"/>
        <v>0</v>
      </c>
      <c r="M508" s="143">
        <f t="shared" si="63"/>
        <v>0</v>
      </c>
      <c r="N508" s="143">
        <f t="shared" si="63"/>
        <v>0</v>
      </c>
      <c r="O508" s="143">
        <f t="shared" si="63"/>
        <v>0</v>
      </c>
      <c r="P508" s="143">
        <f t="shared" si="60"/>
        <v>0</v>
      </c>
      <c r="Q508" s="143">
        <f t="shared" si="61"/>
        <v>1</v>
      </c>
      <c r="R508" s="143">
        <f t="shared" si="62"/>
        <v>2</v>
      </c>
      <c r="S508" s="146"/>
      <c r="T508" s="259">
        <v>481035780</v>
      </c>
      <c r="U508" s="129" t="s">
        <v>703</v>
      </c>
      <c r="V508" s="259">
        <v>0</v>
      </c>
      <c r="W508" s="259">
        <v>0</v>
      </c>
      <c r="X508" s="259">
        <v>0</v>
      </c>
      <c r="Y508" s="259">
        <v>2</v>
      </c>
      <c r="Z508" s="259">
        <v>0</v>
      </c>
      <c r="AA508" s="259">
        <v>0</v>
      </c>
      <c r="AB508" s="259">
        <v>0</v>
      </c>
      <c r="AC508" s="259">
        <v>0</v>
      </c>
      <c r="AD508" s="259">
        <v>0</v>
      </c>
      <c r="AE508" s="259">
        <v>0</v>
      </c>
      <c r="AF508" s="259">
        <v>0</v>
      </c>
      <c r="AG508" s="259">
        <v>0</v>
      </c>
      <c r="AH508" s="259">
        <v>0</v>
      </c>
      <c r="AI508" s="259">
        <v>0</v>
      </c>
      <c r="AJ508" s="259">
        <v>0</v>
      </c>
      <c r="AK508" s="128"/>
      <c r="AL508" s="259">
        <v>481</v>
      </c>
      <c r="AM508" s="259">
        <v>35</v>
      </c>
      <c r="AN508" s="259">
        <v>780</v>
      </c>
      <c r="AO508" s="259">
        <v>1</v>
      </c>
    </row>
    <row r="509" spans="1:41">
      <c r="A509" s="131">
        <f t="shared" si="58"/>
        <v>482204007</v>
      </c>
      <c r="B509" s="132" t="str">
        <f t="shared" si="58"/>
        <v>RIVER VALLEY</v>
      </c>
      <c r="C509" s="143">
        <f t="shared" si="65"/>
        <v>0</v>
      </c>
      <c r="D509" s="143">
        <f t="shared" si="65"/>
        <v>0</v>
      </c>
      <c r="E509" s="143">
        <f t="shared" si="65"/>
        <v>5</v>
      </c>
      <c r="F509" s="143">
        <f t="shared" si="64"/>
        <v>26</v>
      </c>
      <c r="G509" s="143">
        <f t="shared" si="64"/>
        <v>20</v>
      </c>
      <c r="H509" s="143">
        <f t="shared" si="64"/>
        <v>0</v>
      </c>
      <c r="I509" s="143">
        <f t="shared" si="59"/>
        <v>1.9125000000000001</v>
      </c>
      <c r="J509" s="143"/>
      <c r="K509" s="143">
        <f t="shared" si="63"/>
        <v>0</v>
      </c>
      <c r="L509" s="143">
        <f t="shared" si="63"/>
        <v>0</v>
      </c>
      <c r="M509" s="143">
        <f t="shared" si="63"/>
        <v>0</v>
      </c>
      <c r="N509" s="143">
        <f t="shared" si="63"/>
        <v>0</v>
      </c>
      <c r="O509" s="143">
        <f t="shared" si="63"/>
        <v>2</v>
      </c>
      <c r="P509" s="143">
        <f t="shared" si="60"/>
        <v>0</v>
      </c>
      <c r="Q509" s="143">
        <f t="shared" si="61"/>
        <v>1</v>
      </c>
      <c r="R509" s="143">
        <f t="shared" si="62"/>
        <v>51</v>
      </c>
      <c r="S509" s="146"/>
      <c r="T509" s="259">
        <v>482204007</v>
      </c>
      <c r="U509" s="129" t="s">
        <v>124</v>
      </c>
      <c r="V509" s="259">
        <v>0</v>
      </c>
      <c r="W509" s="259">
        <v>0</v>
      </c>
      <c r="X509" s="259">
        <v>5</v>
      </c>
      <c r="Y509" s="259">
        <v>26</v>
      </c>
      <c r="Z509" s="259">
        <v>20</v>
      </c>
      <c r="AA509" s="259">
        <v>0</v>
      </c>
      <c r="AB509" s="259">
        <v>0</v>
      </c>
      <c r="AC509" s="259">
        <v>0</v>
      </c>
      <c r="AD509" s="259">
        <v>0</v>
      </c>
      <c r="AE509" s="259">
        <v>0</v>
      </c>
      <c r="AF509" s="259">
        <v>2</v>
      </c>
      <c r="AG509" s="259">
        <v>0</v>
      </c>
      <c r="AH509" s="259">
        <v>0</v>
      </c>
      <c r="AI509" s="259">
        <v>0</v>
      </c>
      <c r="AJ509" s="259">
        <v>0</v>
      </c>
      <c r="AK509" s="128"/>
      <c r="AL509" s="259">
        <v>482</v>
      </c>
      <c r="AM509" s="259">
        <v>204</v>
      </c>
      <c r="AN509" s="259">
        <v>7</v>
      </c>
      <c r="AO509" s="259">
        <v>1</v>
      </c>
    </row>
    <row r="510" spans="1:41">
      <c r="A510" s="131">
        <f t="shared" si="58"/>
        <v>482204105</v>
      </c>
      <c r="B510" s="132" t="str">
        <f t="shared" si="58"/>
        <v>RIVER VALLEY</v>
      </c>
      <c r="C510" s="143">
        <f t="shared" si="65"/>
        <v>0</v>
      </c>
      <c r="D510" s="143">
        <f t="shared" si="65"/>
        <v>0</v>
      </c>
      <c r="E510" s="143">
        <f t="shared" si="65"/>
        <v>1</v>
      </c>
      <c r="F510" s="143">
        <f t="shared" si="64"/>
        <v>1</v>
      </c>
      <c r="G510" s="143">
        <f t="shared" si="64"/>
        <v>0</v>
      </c>
      <c r="H510" s="143">
        <f t="shared" si="64"/>
        <v>0</v>
      </c>
      <c r="I510" s="143">
        <f t="shared" si="59"/>
        <v>7.4999999999999997E-2</v>
      </c>
      <c r="J510" s="143"/>
      <c r="K510" s="143">
        <f t="shared" si="63"/>
        <v>0</v>
      </c>
      <c r="L510" s="143">
        <f t="shared" si="63"/>
        <v>0</v>
      </c>
      <c r="M510" s="143">
        <f t="shared" si="63"/>
        <v>0</v>
      </c>
      <c r="N510" s="143">
        <f t="shared" si="63"/>
        <v>0</v>
      </c>
      <c r="O510" s="143">
        <f t="shared" si="63"/>
        <v>0</v>
      </c>
      <c r="P510" s="143">
        <f t="shared" si="60"/>
        <v>0</v>
      </c>
      <c r="Q510" s="143">
        <f t="shared" si="61"/>
        <v>1</v>
      </c>
      <c r="R510" s="143">
        <f t="shared" si="62"/>
        <v>2</v>
      </c>
      <c r="S510" s="146"/>
      <c r="T510" s="259">
        <v>482204105</v>
      </c>
      <c r="U510" s="129" t="s">
        <v>124</v>
      </c>
      <c r="V510" s="259">
        <v>0</v>
      </c>
      <c r="W510" s="259">
        <v>0</v>
      </c>
      <c r="X510" s="259">
        <v>1</v>
      </c>
      <c r="Y510" s="259">
        <v>1</v>
      </c>
      <c r="Z510" s="259">
        <v>0</v>
      </c>
      <c r="AA510" s="259">
        <v>0</v>
      </c>
      <c r="AB510" s="259">
        <v>0</v>
      </c>
      <c r="AC510" s="259">
        <v>0</v>
      </c>
      <c r="AD510" s="259">
        <v>0</v>
      </c>
      <c r="AE510" s="259">
        <v>0</v>
      </c>
      <c r="AF510" s="259">
        <v>0</v>
      </c>
      <c r="AG510" s="259">
        <v>0</v>
      </c>
      <c r="AH510" s="259">
        <v>0</v>
      </c>
      <c r="AI510" s="259">
        <v>0</v>
      </c>
      <c r="AJ510" s="259">
        <v>0</v>
      </c>
      <c r="AK510" s="128"/>
      <c r="AL510" s="259">
        <v>482</v>
      </c>
      <c r="AM510" s="259">
        <v>204</v>
      </c>
      <c r="AN510" s="259">
        <v>105</v>
      </c>
      <c r="AO510" s="259">
        <v>1</v>
      </c>
    </row>
    <row r="511" spans="1:41">
      <c r="A511" s="131">
        <f t="shared" si="58"/>
        <v>482204128</v>
      </c>
      <c r="B511" s="132" t="str">
        <f t="shared" si="58"/>
        <v>RIVER VALLEY</v>
      </c>
      <c r="C511" s="143">
        <f t="shared" si="65"/>
        <v>0</v>
      </c>
      <c r="D511" s="143">
        <f t="shared" si="65"/>
        <v>0</v>
      </c>
      <c r="E511" s="143">
        <f t="shared" si="65"/>
        <v>1</v>
      </c>
      <c r="F511" s="143">
        <f t="shared" si="64"/>
        <v>0</v>
      </c>
      <c r="G511" s="143">
        <f t="shared" si="64"/>
        <v>1</v>
      </c>
      <c r="H511" s="143">
        <f t="shared" si="64"/>
        <v>0</v>
      </c>
      <c r="I511" s="143">
        <f t="shared" si="59"/>
        <v>7.4999999999999997E-2</v>
      </c>
      <c r="J511" s="143"/>
      <c r="K511" s="143">
        <f t="shared" si="63"/>
        <v>0</v>
      </c>
      <c r="L511" s="143">
        <f t="shared" si="63"/>
        <v>0</v>
      </c>
      <c r="M511" s="143">
        <f t="shared" si="63"/>
        <v>0</v>
      </c>
      <c r="N511" s="143">
        <f t="shared" si="63"/>
        <v>0</v>
      </c>
      <c r="O511" s="143">
        <f t="shared" si="63"/>
        <v>0</v>
      </c>
      <c r="P511" s="143">
        <f t="shared" si="60"/>
        <v>0</v>
      </c>
      <c r="Q511" s="143">
        <f t="shared" si="61"/>
        <v>1</v>
      </c>
      <c r="R511" s="143">
        <f t="shared" si="62"/>
        <v>2</v>
      </c>
      <c r="S511" s="146"/>
      <c r="T511" s="259">
        <v>482204128</v>
      </c>
      <c r="U511" s="129" t="s">
        <v>124</v>
      </c>
      <c r="V511" s="259">
        <v>0</v>
      </c>
      <c r="W511" s="259">
        <v>0</v>
      </c>
      <c r="X511" s="259">
        <v>1</v>
      </c>
      <c r="Y511" s="259">
        <v>0</v>
      </c>
      <c r="Z511" s="259">
        <v>1</v>
      </c>
      <c r="AA511" s="259">
        <v>0</v>
      </c>
      <c r="AB511" s="259">
        <v>0</v>
      </c>
      <c r="AC511" s="259">
        <v>0</v>
      </c>
      <c r="AD511" s="259">
        <v>0</v>
      </c>
      <c r="AE511" s="259">
        <v>0</v>
      </c>
      <c r="AF511" s="259">
        <v>0</v>
      </c>
      <c r="AG511" s="259">
        <v>0</v>
      </c>
      <c r="AH511" s="259">
        <v>0</v>
      </c>
      <c r="AI511" s="259">
        <v>0</v>
      </c>
      <c r="AJ511" s="259">
        <v>0</v>
      </c>
      <c r="AK511" s="128"/>
      <c r="AL511" s="259">
        <v>482</v>
      </c>
      <c r="AM511" s="259">
        <v>204</v>
      </c>
      <c r="AN511" s="259">
        <v>128</v>
      </c>
      <c r="AO511" s="259">
        <v>1</v>
      </c>
    </row>
    <row r="512" spans="1:41">
      <c r="A512" s="131">
        <f t="shared" si="58"/>
        <v>482204204</v>
      </c>
      <c r="B512" s="132" t="str">
        <f t="shared" si="58"/>
        <v>RIVER VALLEY</v>
      </c>
      <c r="C512" s="143">
        <f t="shared" si="65"/>
        <v>0</v>
      </c>
      <c r="D512" s="143">
        <f t="shared" si="65"/>
        <v>0</v>
      </c>
      <c r="E512" s="143">
        <f t="shared" si="65"/>
        <v>18</v>
      </c>
      <c r="F512" s="143">
        <f t="shared" si="64"/>
        <v>94</v>
      </c>
      <c r="G512" s="143">
        <f t="shared" si="64"/>
        <v>44</v>
      </c>
      <c r="H512" s="143">
        <f t="shared" si="64"/>
        <v>0</v>
      </c>
      <c r="I512" s="143">
        <f t="shared" si="59"/>
        <v>5.85</v>
      </c>
      <c r="J512" s="143"/>
      <c r="K512" s="143">
        <f t="shared" si="63"/>
        <v>0</v>
      </c>
      <c r="L512" s="143">
        <f t="shared" si="63"/>
        <v>0</v>
      </c>
      <c r="M512" s="143">
        <f t="shared" si="63"/>
        <v>0</v>
      </c>
      <c r="N512" s="143">
        <f t="shared" si="63"/>
        <v>0</v>
      </c>
      <c r="O512" s="143">
        <f t="shared" si="63"/>
        <v>6</v>
      </c>
      <c r="P512" s="143">
        <f t="shared" si="60"/>
        <v>0</v>
      </c>
      <c r="Q512" s="143">
        <f t="shared" si="61"/>
        <v>1</v>
      </c>
      <c r="R512" s="143">
        <f t="shared" si="62"/>
        <v>156</v>
      </c>
      <c r="S512" s="146"/>
      <c r="T512" s="259">
        <v>482204204</v>
      </c>
      <c r="U512" s="129" t="s">
        <v>124</v>
      </c>
      <c r="V512" s="259">
        <v>0</v>
      </c>
      <c r="W512" s="259">
        <v>0</v>
      </c>
      <c r="X512" s="259">
        <v>18</v>
      </c>
      <c r="Y512" s="259">
        <v>94</v>
      </c>
      <c r="Z512" s="259">
        <v>44</v>
      </c>
      <c r="AA512" s="259">
        <v>0</v>
      </c>
      <c r="AB512" s="259">
        <v>0</v>
      </c>
      <c r="AC512" s="259">
        <v>0</v>
      </c>
      <c r="AD512" s="259">
        <v>0</v>
      </c>
      <c r="AE512" s="259">
        <v>0</v>
      </c>
      <c r="AF512" s="259">
        <v>6</v>
      </c>
      <c r="AG512" s="259">
        <v>0</v>
      </c>
      <c r="AH512" s="259">
        <v>0</v>
      </c>
      <c r="AI512" s="259">
        <v>0</v>
      </c>
      <c r="AJ512" s="259">
        <v>0</v>
      </c>
      <c r="AK512" s="128"/>
      <c r="AL512" s="259">
        <v>482</v>
      </c>
      <c r="AM512" s="259">
        <v>204</v>
      </c>
      <c r="AN512" s="259">
        <v>204</v>
      </c>
      <c r="AO512" s="259">
        <v>1</v>
      </c>
    </row>
    <row r="513" spans="1:41">
      <c r="A513" s="131">
        <f t="shared" si="58"/>
        <v>482204211</v>
      </c>
      <c r="B513" s="132" t="str">
        <f t="shared" si="58"/>
        <v>RIVER VALLEY</v>
      </c>
      <c r="C513" s="143">
        <f t="shared" si="65"/>
        <v>0</v>
      </c>
      <c r="D513" s="143">
        <f t="shared" si="65"/>
        <v>0</v>
      </c>
      <c r="E513" s="143">
        <f t="shared" si="65"/>
        <v>0</v>
      </c>
      <c r="F513" s="143">
        <f t="shared" si="64"/>
        <v>0</v>
      </c>
      <c r="G513" s="143">
        <f t="shared" si="64"/>
        <v>1</v>
      </c>
      <c r="H513" s="143">
        <f t="shared" si="64"/>
        <v>0</v>
      </c>
      <c r="I513" s="143">
        <f t="shared" si="59"/>
        <v>3.7499999999999999E-2</v>
      </c>
      <c r="J513" s="143"/>
      <c r="K513" s="143">
        <f t="shared" si="63"/>
        <v>0</v>
      </c>
      <c r="L513" s="143">
        <f t="shared" si="63"/>
        <v>0</v>
      </c>
      <c r="M513" s="143">
        <f t="shared" si="63"/>
        <v>0</v>
      </c>
      <c r="N513" s="143">
        <f t="shared" si="63"/>
        <v>0</v>
      </c>
      <c r="O513" s="143">
        <f t="shared" si="63"/>
        <v>0</v>
      </c>
      <c r="P513" s="143">
        <f t="shared" si="60"/>
        <v>0</v>
      </c>
      <c r="Q513" s="143">
        <f t="shared" si="61"/>
        <v>1</v>
      </c>
      <c r="R513" s="143">
        <f t="shared" si="62"/>
        <v>1</v>
      </c>
      <c r="S513" s="146"/>
      <c r="T513" s="259">
        <v>482204211</v>
      </c>
      <c r="U513" s="129" t="s">
        <v>124</v>
      </c>
      <c r="V513" s="259">
        <v>0</v>
      </c>
      <c r="W513" s="259">
        <v>0</v>
      </c>
      <c r="X513" s="259">
        <v>0</v>
      </c>
      <c r="Y513" s="259">
        <v>0</v>
      </c>
      <c r="Z513" s="259">
        <v>1</v>
      </c>
      <c r="AA513" s="259">
        <v>0</v>
      </c>
      <c r="AB513" s="259">
        <v>0</v>
      </c>
      <c r="AC513" s="259">
        <v>0</v>
      </c>
      <c r="AD513" s="259">
        <v>0</v>
      </c>
      <c r="AE513" s="259">
        <v>0</v>
      </c>
      <c r="AF513" s="259">
        <v>0</v>
      </c>
      <c r="AG513" s="259">
        <v>0</v>
      </c>
      <c r="AH513" s="259">
        <v>0</v>
      </c>
      <c r="AI513" s="259">
        <v>0</v>
      </c>
      <c r="AJ513" s="259">
        <v>0</v>
      </c>
      <c r="AK513" s="128"/>
      <c r="AL513" s="259">
        <v>482</v>
      </c>
      <c r="AM513" s="259">
        <v>204</v>
      </c>
      <c r="AN513" s="259">
        <v>211</v>
      </c>
      <c r="AO513" s="259">
        <v>1</v>
      </c>
    </row>
    <row r="514" spans="1:41">
      <c r="A514" s="131">
        <f t="shared" si="58"/>
        <v>482204745</v>
      </c>
      <c r="B514" s="132" t="str">
        <f t="shared" si="58"/>
        <v>RIVER VALLEY</v>
      </c>
      <c r="C514" s="143">
        <f t="shared" si="65"/>
        <v>0</v>
      </c>
      <c r="D514" s="143">
        <f t="shared" si="65"/>
        <v>0</v>
      </c>
      <c r="E514" s="143">
        <f t="shared" si="65"/>
        <v>3</v>
      </c>
      <c r="F514" s="143">
        <f t="shared" si="64"/>
        <v>11</v>
      </c>
      <c r="G514" s="143">
        <f t="shared" si="64"/>
        <v>11</v>
      </c>
      <c r="H514" s="143">
        <f t="shared" si="64"/>
        <v>0</v>
      </c>
      <c r="I514" s="143">
        <f t="shared" si="59"/>
        <v>0.9375</v>
      </c>
      <c r="J514" s="143"/>
      <c r="K514" s="143">
        <f t="shared" si="63"/>
        <v>0</v>
      </c>
      <c r="L514" s="143">
        <f t="shared" si="63"/>
        <v>0</v>
      </c>
      <c r="M514" s="143">
        <f t="shared" si="63"/>
        <v>0</v>
      </c>
      <c r="N514" s="143">
        <f t="shared" si="63"/>
        <v>0</v>
      </c>
      <c r="O514" s="143">
        <f t="shared" si="63"/>
        <v>5</v>
      </c>
      <c r="P514" s="143">
        <f t="shared" si="60"/>
        <v>0</v>
      </c>
      <c r="Q514" s="143">
        <f t="shared" si="61"/>
        <v>5</v>
      </c>
      <c r="R514" s="143">
        <f t="shared" si="62"/>
        <v>25</v>
      </c>
      <c r="S514" s="146"/>
      <c r="T514" s="259">
        <v>482204745</v>
      </c>
      <c r="U514" s="129" t="s">
        <v>124</v>
      </c>
      <c r="V514" s="259">
        <v>0</v>
      </c>
      <c r="W514" s="259">
        <v>0</v>
      </c>
      <c r="X514" s="259">
        <v>3</v>
      </c>
      <c r="Y514" s="259">
        <v>11</v>
      </c>
      <c r="Z514" s="259">
        <v>11</v>
      </c>
      <c r="AA514" s="259">
        <v>0</v>
      </c>
      <c r="AB514" s="259">
        <v>0</v>
      </c>
      <c r="AC514" s="259">
        <v>0</v>
      </c>
      <c r="AD514" s="259">
        <v>0</v>
      </c>
      <c r="AE514" s="259">
        <v>0</v>
      </c>
      <c r="AF514" s="259">
        <v>5</v>
      </c>
      <c r="AG514" s="259">
        <v>0</v>
      </c>
      <c r="AH514" s="259">
        <v>0</v>
      </c>
      <c r="AI514" s="259">
        <v>0</v>
      </c>
      <c r="AJ514" s="259">
        <v>0</v>
      </c>
      <c r="AK514" s="128"/>
      <c r="AL514" s="259">
        <v>482</v>
      </c>
      <c r="AM514" s="259">
        <v>204</v>
      </c>
      <c r="AN514" s="259">
        <v>745</v>
      </c>
      <c r="AO514" s="259">
        <v>5</v>
      </c>
    </row>
    <row r="515" spans="1:41">
      <c r="A515" s="131">
        <f t="shared" si="58"/>
        <v>482204773</v>
      </c>
      <c r="B515" s="132" t="str">
        <f t="shared" si="58"/>
        <v>RIVER VALLEY</v>
      </c>
      <c r="C515" s="143">
        <f t="shared" si="65"/>
        <v>0</v>
      </c>
      <c r="D515" s="143">
        <f t="shared" si="65"/>
        <v>0</v>
      </c>
      <c r="E515" s="143">
        <f t="shared" si="65"/>
        <v>4</v>
      </c>
      <c r="F515" s="143">
        <f t="shared" si="64"/>
        <v>31</v>
      </c>
      <c r="G515" s="143">
        <f t="shared" si="64"/>
        <v>16</v>
      </c>
      <c r="H515" s="143">
        <f t="shared" si="64"/>
        <v>0</v>
      </c>
      <c r="I515" s="143">
        <f t="shared" si="59"/>
        <v>1.9125000000000001</v>
      </c>
      <c r="J515" s="143"/>
      <c r="K515" s="143">
        <f t="shared" si="63"/>
        <v>0</v>
      </c>
      <c r="L515" s="143">
        <f t="shared" si="63"/>
        <v>0</v>
      </c>
      <c r="M515" s="143">
        <f t="shared" si="63"/>
        <v>0</v>
      </c>
      <c r="N515" s="143">
        <f t="shared" si="63"/>
        <v>0</v>
      </c>
      <c r="O515" s="143">
        <f t="shared" si="63"/>
        <v>10</v>
      </c>
      <c r="P515" s="143">
        <f t="shared" si="60"/>
        <v>1</v>
      </c>
      <c r="Q515" s="143">
        <f t="shared" si="61"/>
        <v>5</v>
      </c>
      <c r="R515" s="143">
        <f t="shared" si="62"/>
        <v>51</v>
      </c>
      <c r="S515" s="146"/>
      <c r="T515" s="259">
        <v>482204773</v>
      </c>
      <c r="U515" s="129" t="s">
        <v>124</v>
      </c>
      <c r="V515" s="259">
        <v>0</v>
      </c>
      <c r="W515" s="259">
        <v>0</v>
      </c>
      <c r="X515" s="259">
        <v>4</v>
      </c>
      <c r="Y515" s="259">
        <v>31</v>
      </c>
      <c r="Z515" s="259">
        <v>16</v>
      </c>
      <c r="AA515" s="259">
        <v>0</v>
      </c>
      <c r="AB515" s="259">
        <v>0</v>
      </c>
      <c r="AC515" s="259">
        <v>0</v>
      </c>
      <c r="AD515" s="259">
        <v>0</v>
      </c>
      <c r="AE515" s="259">
        <v>0</v>
      </c>
      <c r="AF515" s="259">
        <v>10</v>
      </c>
      <c r="AG515" s="259">
        <v>0</v>
      </c>
      <c r="AH515" s="259">
        <v>0</v>
      </c>
      <c r="AI515" s="259">
        <v>1</v>
      </c>
      <c r="AJ515" s="259">
        <v>0</v>
      </c>
      <c r="AK515" s="128"/>
      <c r="AL515" s="259">
        <v>482</v>
      </c>
      <c r="AM515" s="259">
        <v>204</v>
      </c>
      <c r="AN515" s="259">
        <v>773</v>
      </c>
      <c r="AO515" s="259">
        <v>5</v>
      </c>
    </row>
    <row r="516" spans="1:41">
      <c r="A516" s="131">
        <f t="shared" si="58"/>
        <v>483239036</v>
      </c>
      <c r="B516" s="132" t="str">
        <f t="shared" si="58"/>
        <v>RISING TIDE</v>
      </c>
      <c r="C516" s="143">
        <f t="shared" si="65"/>
        <v>0</v>
      </c>
      <c r="D516" s="143">
        <f t="shared" si="65"/>
        <v>0</v>
      </c>
      <c r="E516" s="143">
        <f t="shared" si="65"/>
        <v>0</v>
      </c>
      <c r="F516" s="143">
        <f t="shared" si="64"/>
        <v>2</v>
      </c>
      <c r="G516" s="143">
        <f t="shared" si="64"/>
        <v>1</v>
      </c>
      <c r="H516" s="143">
        <f t="shared" si="64"/>
        <v>3</v>
      </c>
      <c r="I516" s="143">
        <f t="shared" si="59"/>
        <v>0.22500000000000001</v>
      </c>
      <c r="J516" s="143"/>
      <c r="K516" s="143">
        <f t="shared" si="63"/>
        <v>0</v>
      </c>
      <c r="L516" s="143">
        <f t="shared" si="63"/>
        <v>0</v>
      </c>
      <c r="M516" s="143">
        <f t="shared" si="63"/>
        <v>0</v>
      </c>
      <c r="N516" s="143">
        <f t="shared" si="63"/>
        <v>0</v>
      </c>
      <c r="O516" s="143">
        <f t="shared" si="63"/>
        <v>0</v>
      </c>
      <c r="P516" s="143">
        <f t="shared" si="60"/>
        <v>0</v>
      </c>
      <c r="Q516" s="143">
        <f t="shared" si="61"/>
        <v>1</v>
      </c>
      <c r="R516" s="143">
        <f t="shared" si="62"/>
        <v>6</v>
      </c>
      <c r="S516" s="146"/>
      <c r="T516" s="259">
        <v>483239036</v>
      </c>
      <c r="U516" s="129" t="s">
        <v>704</v>
      </c>
      <c r="V516" s="259">
        <v>0</v>
      </c>
      <c r="W516" s="259">
        <v>0</v>
      </c>
      <c r="X516" s="259">
        <v>0</v>
      </c>
      <c r="Y516" s="259">
        <v>2</v>
      </c>
      <c r="Z516" s="259">
        <v>1</v>
      </c>
      <c r="AA516" s="259">
        <v>3</v>
      </c>
      <c r="AB516" s="259">
        <v>0</v>
      </c>
      <c r="AC516" s="259">
        <v>0</v>
      </c>
      <c r="AD516" s="259">
        <v>0</v>
      </c>
      <c r="AE516" s="259">
        <v>0</v>
      </c>
      <c r="AF516" s="259">
        <v>0</v>
      </c>
      <c r="AG516" s="259">
        <v>0</v>
      </c>
      <c r="AH516" s="259">
        <v>0</v>
      </c>
      <c r="AI516" s="259">
        <v>0</v>
      </c>
      <c r="AJ516" s="259">
        <v>0</v>
      </c>
      <c r="AK516" s="128"/>
      <c r="AL516" s="259">
        <v>483</v>
      </c>
      <c r="AM516" s="259">
        <v>239</v>
      </c>
      <c r="AN516" s="259">
        <v>36</v>
      </c>
      <c r="AO516" s="259">
        <v>1</v>
      </c>
    </row>
    <row r="517" spans="1:41">
      <c r="A517" s="131">
        <f t="shared" si="58"/>
        <v>483239044</v>
      </c>
      <c r="B517" s="132" t="str">
        <f t="shared" si="58"/>
        <v>RISING TIDE</v>
      </c>
      <c r="C517" s="143">
        <f t="shared" si="65"/>
        <v>0</v>
      </c>
      <c r="D517" s="143">
        <f t="shared" si="65"/>
        <v>0</v>
      </c>
      <c r="E517" s="143">
        <f t="shared" si="65"/>
        <v>0</v>
      </c>
      <c r="F517" s="143">
        <f t="shared" si="64"/>
        <v>0</v>
      </c>
      <c r="G517" s="143">
        <f t="shared" si="64"/>
        <v>0</v>
      </c>
      <c r="H517" s="143">
        <f t="shared" si="64"/>
        <v>1</v>
      </c>
      <c r="I517" s="143">
        <f t="shared" si="59"/>
        <v>3.7499999999999999E-2</v>
      </c>
      <c r="J517" s="143"/>
      <c r="K517" s="143">
        <f t="shared" si="63"/>
        <v>0</v>
      </c>
      <c r="L517" s="143">
        <f t="shared" si="63"/>
        <v>0</v>
      </c>
      <c r="M517" s="143">
        <f t="shared" si="63"/>
        <v>0</v>
      </c>
      <c r="N517" s="143">
        <f t="shared" si="63"/>
        <v>0</v>
      </c>
      <c r="O517" s="143">
        <f t="shared" si="63"/>
        <v>0</v>
      </c>
      <c r="P517" s="143">
        <f t="shared" si="60"/>
        <v>0</v>
      </c>
      <c r="Q517" s="143">
        <f t="shared" si="61"/>
        <v>1</v>
      </c>
      <c r="R517" s="143">
        <f t="shared" si="62"/>
        <v>1</v>
      </c>
      <c r="S517" s="146"/>
      <c r="T517" s="259">
        <v>483239044</v>
      </c>
      <c r="U517" s="129" t="s">
        <v>704</v>
      </c>
      <c r="V517" s="259">
        <v>0</v>
      </c>
      <c r="W517" s="259">
        <v>0</v>
      </c>
      <c r="X517" s="259">
        <v>0</v>
      </c>
      <c r="Y517" s="259">
        <v>0</v>
      </c>
      <c r="Z517" s="259">
        <v>0</v>
      </c>
      <c r="AA517" s="259">
        <v>1</v>
      </c>
      <c r="AB517" s="259">
        <v>0</v>
      </c>
      <c r="AC517" s="259">
        <v>0</v>
      </c>
      <c r="AD517" s="259">
        <v>0</v>
      </c>
      <c r="AE517" s="259">
        <v>0</v>
      </c>
      <c r="AF517" s="259">
        <v>0</v>
      </c>
      <c r="AG517" s="259">
        <v>0</v>
      </c>
      <c r="AH517" s="259">
        <v>0</v>
      </c>
      <c r="AI517" s="259">
        <v>0</v>
      </c>
      <c r="AJ517" s="259">
        <v>0</v>
      </c>
      <c r="AK517" s="128"/>
      <c r="AL517" s="259">
        <v>483</v>
      </c>
      <c r="AM517" s="259">
        <v>239</v>
      </c>
      <c r="AN517" s="259">
        <v>44</v>
      </c>
      <c r="AO517" s="259">
        <v>1</v>
      </c>
    </row>
    <row r="518" spans="1:41">
      <c r="A518" s="131">
        <f t="shared" si="58"/>
        <v>483239052</v>
      </c>
      <c r="B518" s="132" t="str">
        <f t="shared" si="58"/>
        <v>RISING TIDE</v>
      </c>
      <c r="C518" s="143">
        <f t="shared" si="65"/>
        <v>0</v>
      </c>
      <c r="D518" s="143">
        <f t="shared" si="65"/>
        <v>0</v>
      </c>
      <c r="E518" s="143">
        <f t="shared" si="65"/>
        <v>0</v>
      </c>
      <c r="F518" s="143">
        <f t="shared" si="64"/>
        <v>4</v>
      </c>
      <c r="G518" s="143">
        <f t="shared" si="64"/>
        <v>9</v>
      </c>
      <c r="H518" s="143">
        <f t="shared" si="64"/>
        <v>11</v>
      </c>
      <c r="I518" s="143">
        <f t="shared" si="59"/>
        <v>0.9</v>
      </c>
      <c r="J518" s="143"/>
      <c r="K518" s="143">
        <f t="shared" si="63"/>
        <v>0</v>
      </c>
      <c r="L518" s="143">
        <f t="shared" si="63"/>
        <v>0</v>
      </c>
      <c r="M518" s="143">
        <f t="shared" si="63"/>
        <v>0</v>
      </c>
      <c r="N518" s="143">
        <f t="shared" si="63"/>
        <v>0</v>
      </c>
      <c r="O518" s="143">
        <f t="shared" si="63"/>
        <v>2</v>
      </c>
      <c r="P518" s="143">
        <f t="shared" si="60"/>
        <v>1</v>
      </c>
      <c r="Q518" s="143">
        <f t="shared" si="61"/>
        <v>3</v>
      </c>
      <c r="R518" s="143">
        <f t="shared" si="62"/>
        <v>24</v>
      </c>
      <c r="S518" s="146"/>
      <c r="T518" s="259">
        <v>483239052</v>
      </c>
      <c r="U518" s="129" t="s">
        <v>704</v>
      </c>
      <c r="V518" s="259">
        <v>0</v>
      </c>
      <c r="W518" s="259">
        <v>0</v>
      </c>
      <c r="X518" s="259">
        <v>0</v>
      </c>
      <c r="Y518" s="259">
        <v>4</v>
      </c>
      <c r="Z518" s="259">
        <v>9</v>
      </c>
      <c r="AA518" s="259">
        <v>11</v>
      </c>
      <c r="AB518" s="259">
        <v>0</v>
      </c>
      <c r="AC518" s="259">
        <v>0</v>
      </c>
      <c r="AD518" s="259">
        <v>0</v>
      </c>
      <c r="AE518" s="259">
        <v>0</v>
      </c>
      <c r="AF518" s="259">
        <v>2</v>
      </c>
      <c r="AG518" s="259">
        <v>0</v>
      </c>
      <c r="AH518" s="259">
        <v>0</v>
      </c>
      <c r="AI518" s="259">
        <v>0</v>
      </c>
      <c r="AJ518" s="259">
        <v>1</v>
      </c>
      <c r="AK518" s="128"/>
      <c r="AL518" s="259">
        <v>483</v>
      </c>
      <c r="AM518" s="259">
        <v>239</v>
      </c>
      <c r="AN518" s="259">
        <v>52</v>
      </c>
      <c r="AO518" s="259">
        <v>3</v>
      </c>
    </row>
    <row r="519" spans="1:41">
      <c r="A519" s="131">
        <f t="shared" si="58"/>
        <v>483239065</v>
      </c>
      <c r="B519" s="132" t="str">
        <f t="shared" si="58"/>
        <v>RISING TIDE</v>
      </c>
      <c r="C519" s="143">
        <f t="shared" si="65"/>
        <v>0</v>
      </c>
      <c r="D519" s="143">
        <f t="shared" si="65"/>
        <v>0</v>
      </c>
      <c r="E519" s="143">
        <f t="shared" si="65"/>
        <v>0</v>
      </c>
      <c r="F519" s="143">
        <f t="shared" si="64"/>
        <v>0</v>
      </c>
      <c r="G519" s="143">
        <f t="shared" si="64"/>
        <v>0</v>
      </c>
      <c r="H519" s="143">
        <f t="shared" si="64"/>
        <v>1</v>
      </c>
      <c r="I519" s="143">
        <f t="shared" si="59"/>
        <v>3.7499999999999999E-2</v>
      </c>
      <c r="J519" s="143"/>
      <c r="K519" s="143">
        <f t="shared" si="63"/>
        <v>0</v>
      </c>
      <c r="L519" s="143">
        <f t="shared" si="63"/>
        <v>0</v>
      </c>
      <c r="M519" s="143">
        <f t="shared" si="63"/>
        <v>0</v>
      </c>
      <c r="N519" s="143">
        <f t="shared" si="63"/>
        <v>0</v>
      </c>
      <c r="O519" s="143">
        <f t="shared" si="63"/>
        <v>0</v>
      </c>
      <c r="P519" s="143">
        <f t="shared" si="60"/>
        <v>0</v>
      </c>
      <c r="Q519" s="143">
        <f t="shared" si="61"/>
        <v>1</v>
      </c>
      <c r="R519" s="143">
        <f t="shared" si="62"/>
        <v>1</v>
      </c>
      <c r="S519" s="146"/>
      <c r="T519" s="259">
        <v>483239065</v>
      </c>
      <c r="U519" s="129" t="s">
        <v>704</v>
      </c>
      <c r="V519" s="259">
        <v>0</v>
      </c>
      <c r="W519" s="259">
        <v>0</v>
      </c>
      <c r="X519" s="259">
        <v>0</v>
      </c>
      <c r="Y519" s="259">
        <v>0</v>
      </c>
      <c r="Z519" s="259">
        <v>0</v>
      </c>
      <c r="AA519" s="259">
        <v>1</v>
      </c>
      <c r="AB519" s="259">
        <v>0</v>
      </c>
      <c r="AC519" s="259">
        <v>0</v>
      </c>
      <c r="AD519" s="259">
        <v>0</v>
      </c>
      <c r="AE519" s="259">
        <v>0</v>
      </c>
      <c r="AF519" s="259">
        <v>0</v>
      </c>
      <c r="AG519" s="259">
        <v>0</v>
      </c>
      <c r="AH519" s="259">
        <v>0</v>
      </c>
      <c r="AI519" s="259">
        <v>0</v>
      </c>
      <c r="AJ519" s="259">
        <v>0</v>
      </c>
      <c r="AK519" s="128"/>
      <c r="AL519" s="259">
        <v>483</v>
      </c>
      <c r="AM519" s="259">
        <v>239</v>
      </c>
      <c r="AN519" s="259">
        <v>65</v>
      </c>
      <c r="AO519" s="259">
        <v>1</v>
      </c>
    </row>
    <row r="520" spans="1:41">
      <c r="A520" s="131">
        <f t="shared" si="58"/>
        <v>483239082</v>
      </c>
      <c r="B520" s="132" t="str">
        <f t="shared" si="58"/>
        <v>RISING TIDE</v>
      </c>
      <c r="C520" s="143">
        <f t="shared" si="65"/>
        <v>0</v>
      </c>
      <c r="D520" s="143">
        <f t="shared" si="65"/>
        <v>0</v>
      </c>
      <c r="E520" s="143">
        <f t="shared" si="65"/>
        <v>0</v>
      </c>
      <c r="F520" s="143">
        <f t="shared" si="64"/>
        <v>0</v>
      </c>
      <c r="G520" s="143">
        <f t="shared" si="64"/>
        <v>0</v>
      </c>
      <c r="H520" s="143">
        <f t="shared" si="64"/>
        <v>9</v>
      </c>
      <c r="I520" s="143">
        <f t="shared" si="59"/>
        <v>0.33750000000000002</v>
      </c>
      <c r="J520" s="143"/>
      <c r="K520" s="143">
        <f t="shared" si="63"/>
        <v>0</v>
      </c>
      <c r="L520" s="143">
        <f t="shared" si="63"/>
        <v>0</v>
      </c>
      <c r="M520" s="143">
        <f t="shared" si="63"/>
        <v>0</v>
      </c>
      <c r="N520" s="143">
        <f t="shared" si="63"/>
        <v>0</v>
      </c>
      <c r="O520" s="143">
        <f t="shared" si="63"/>
        <v>0</v>
      </c>
      <c r="P520" s="143">
        <f t="shared" si="60"/>
        <v>4</v>
      </c>
      <c r="Q520" s="143">
        <f t="shared" si="61"/>
        <v>9</v>
      </c>
      <c r="R520" s="143">
        <f t="shared" si="62"/>
        <v>9</v>
      </c>
      <c r="S520" s="146"/>
      <c r="T520" s="259">
        <v>483239082</v>
      </c>
      <c r="U520" s="129" t="s">
        <v>704</v>
      </c>
      <c r="V520" s="259">
        <v>0</v>
      </c>
      <c r="W520" s="259">
        <v>0</v>
      </c>
      <c r="X520" s="259">
        <v>0</v>
      </c>
      <c r="Y520" s="259">
        <v>0</v>
      </c>
      <c r="Z520" s="259">
        <v>0</v>
      </c>
      <c r="AA520" s="259">
        <v>9</v>
      </c>
      <c r="AB520" s="259">
        <v>0</v>
      </c>
      <c r="AC520" s="259">
        <v>0</v>
      </c>
      <c r="AD520" s="259">
        <v>0</v>
      </c>
      <c r="AE520" s="259">
        <v>0</v>
      </c>
      <c r="AF520" s="259">
        <v>0</v>
      </c>
      <c r="AG520" s="259">
        <v>0</v>
      </c>
      <c r="AH520" s="259">
        <v>0</v>
      </c>
      <c r="AI520" s="259">
        <v>0</v>
      </c>
      <c r="AJ520" s="259">
        <v>4</v>
      </c>
      <c r="AK520" s="128"/>
      <c r="AL520" s="259">
        <v>483</v>
      </c>
      <c r="AM520" s="259">
        <v>239</v>
      </c>
      <c r="AN520" s="259">
        <v>82</v>
      </c>
      <c r="AO520" s="259">
        <v>9</v>
      </c>
    </row>
    <row r="521" spans="1:41">
      <c r="A521" s="131">
        <f t="shared" si="58"/>
        <v>483239083</v>
      </c>
      <c r="B521" s="132" t="str">
        <f t="shared" si="58"/>
        <v>RISING TIDE</v>
      </c>
      <c r="C521" s="143">
        <f t="shared" si="65"/>
        <v>0</v>
      </c>
      <c r="D521" s="143">
        <f t="shared" si="65"/>
        <v>0</v>
      </c>
      <c r="E521" s="143">
        <f t="shared" si="65"/>
        <v>0</v>
      </c>
      <c r="F521" s="143">
        <f t="shared" si="64"/>
        <v>0</v>
      </c>
      <c r="G521" s="143">
        <f t="shared" si="64"/>
        <v>0</v>
      </c>
      <c r="H521" s="143">
        <f t="shared" si="64"/>
        <v>1</v>
      </c>
      <c r="I521" s="143">
        <f t="shared" si="59"/>
        <v>3.7499999999999999E-2</v>
      </c>
      <c r="J521" s="143"/>
      <c r="K521" s="143">
        <f t="shared" ref="K521:O571" si="66">ROUND(AB521,0)</f>
        <v>0</v>
      </c>
      <c r="L521" s="143">
        <f t="shared" si="66"/>
        <v>0</v>
      </c>
      <c r="M521" s="143">
        <f t="shared" si="66"/>
        <v>0</v>
      </c>
      <c r="N521" s="143">
        <f t="shared" si="66"/>
        <v>0</v>
      </c>
      <c r="O521" s="143">
        <f t="shared" si="66"/>
        <v>0</v>
      </c>
      <c r="P521" s="143">
        <f t="shared" si="60"/>
        <v>0</v>
      </c>
      <c r="Q521" s="143">
        <f t="shared" si="61"/>
        <v>1</v>
      </c>
      <c r="R521" s="143">
        <f t="shared" si="62"/>
        <v>1</v>
      </c>
      <c r="S521" s="146"/>
      <c r="T521" s="259">
        <v>483239083</v>
      </c>
      <c r="U521" s="129" t="s">
        <v>704</v>
      </c>
      <c r="V521" s="259">
        <v>0</v>
      </c>
      <c r="W521" s="259">
        <v>0</v>
      </c>
      <c r="X521" s="259">
        <v>0</v>
      </c>
      <c r="Y521" s="259">
        <v>0</v>
      </c>
      <c r="Z521" s="259">
        <v>0</v>
      </c>
      <c r="AA521" s="259">
        <v>1</v>
      </c>
      <c r="AB521" s="259">
        <v>0</v>
      </c>
      <c r="AC521" s="259">
        <v>0</v>
      </c>
      <c r="AD521" s="259">
        <v>0</v>
      </c>
      <c r="AE521" s="259">
        <v>0</v>
      </c>
      <c r="AF521" s="259">
        <v>0</v>
      </c>
      <c r="AG521" s="259">
        <v>0</v>
      </c>
      <c r="AH521" s="259">
        <v>0</v>
      </c>
      <c r="AI521" s="259">
        <v>0</v>
      </c>
      <c r="AJ521" s="259">
        <v>0</v>
      </c>
      <c r="AK521" s="128"/>
      <c r="AL521" s="259">
        <v>483</v>
      </c>
      <c r="AM521" s="259">
        <v>239</v>
      </c>
      <c r="AN521" s="259">
        <v>83</v>
      </c>
      <c r="AO521" s="259">
        <v>1</v>
      </c>
    </row>
    <row r="522" spans="1:41">
      <c r="A522" s="131">
        <f t="shared" si="58"/>
        <v>483239096</v>
      </c>
      <c r="B522" s="132" t="str">
        <f t="shared" si="58"/>
        <v>RISING TIDE</v>
      </c>
      <c r="C522" s="143">
        <f t="shared" si="65"/>
        <v>0</v>
      </c>
      <c r="D522" s="143">
        <f t="shared" si="65"/>
        <v>0</v>
      </c>
      <c r="E522" s="143">
        <f t="shared" si="65"/>
        <v>0</v>
      </c>
      <c r="F522" s="143">
        <f t="shared" si="64"/>
        <v>0</v>
      </c>
      <c r="G522" s="143">
        <f t="shared" si="64"/>
        <v>0</v>
      </c>
      <c r="H522" s="143">
        <f t="shared" si="64"/>
        <v>1</v>
      </c>
      <c r="I522" s="143">
        <f t="shared" si="59"/>
        <v>3.7499999999999999E-2</v>
      </c>
      <c r="J522" s="143"/>
      <c r="K522" s="143">
        <f t="shared" si="66"/>
        <v>0</v>
      </c>
      <c r="L522" s="143">
        <f t="shared" si="66"/>
        <v>0</v>
      </c>
      <c r="M522" s="143">
        <f t="shared" si="66"/>
        <v>0</v>
      </c>
      <c r="N522" s="143">
        <f t="shared" si="66"/>
        <v>0</v>
      </c>
      <c r="O522" s="143">
        <f t="shared" si="66"/>
        <v>0</v>
      </c>
      <c r="P522" s="143">
        <f t="shared" si="60"/>
        <v>0</v>
      </c>
      <c r="Q522" s="143">
        <f t="shared" si="61"/>
        <v>1</v>
      </c>
      <c r="R522" s="143">
        <f t="shared" si="62"/>
        <v>1</v>
      </c>
      <c r="S522" s="146"/>
      <c r="T522" s="259">
        <v>483239096</v>
      </c>
      <c r="U522" s="129" t="s">
        <v>704</v>
      </c>
      <c r="V522" s="259">
        <v>0</v>
      </c>
      <c r="W522" s="259">
        <v>0</v>
      </c>
      <c r="X522" s="259">
        <v>0</v>
      </c>
      <c r="Y522" s="259">
        <v>0</v>
      </c>
      <c r="Z522" s="259">
        <v>0</v>
      </c>
      <c r="AA522" s="259">
        <v>1</v>
      </c>
      <c r="AB522" s="259">
        <v>0</v>
      </c>
      <c r="AC522" s="259">
        <v>0</v>
      </c>
      <c r="AD522" s="259">
        <v>0</v>
      </c>
      <c r="AE522" s="259">
        <v>0</v>
      </c>
      <c r="AF522" s="259">
        <v>0</v>
      </c>
      <c r="AG522" s="259">
        <v>0</v>
      </c>
      <c r="AH522" s="259">
        <v>0</v>
      </c>
      <c r="AI522" s="259">
        <v>0</v>
      </c>
      <c r="AJ522" s="259">
        <v>0</v>
      </c>
      <c r="AK522" s="128"/>
      <c r="AL522" s="259">
        <v>483</v>
      </c>
      <c r="AM522" s="259">
        <v>239</v>
      </c>
      <c r="AN522" s="259">
        <v>96</v>
      </c>
      <c r="AO522" s="259">
        <v>1</v>
      </c>
    </row>
    <row r="523" spans="1:41">
      <c r="A523" s="131">
        <f t="shared" ref="A523:B586" si="67">T523</f>
        <v>483239118</v>
      </c>
      <c r="B523" s="132" t="str">
        <f t="shared" si="67"/>
        <v>RISING TIDE</v>
      </c>
      <c r="C523" s="143">
        <f t="shared" si="65"/>
        <v>0</v>
      </c>
      <c r="D523" s="143">
        <f t="shared" si="65"/>
        <v>0</v>
      </c>
      <c r="E523" s="143">
        <f t="shared" si="65"/>
        <v>0</v>
      </c>
      <c r="F523" s="143">
        <f t="shared" si="64"/>
        <v>0</v>
      </c>
      <c r="G523" s="143">
        <f t="shared" si="64"/>
        <v>1</v>
      </c>
      <c r="H523" s="143">
        <f t="shared" si="64"/>
        <v>0</v>
      </c>
      <c r="I523" s="143">
        <f t="shared" ref="I523:I586" si="68">ROUND(0.0375*(SUM(E523:H523)+ROUND(D523*0.5,4)+ROUND(L523*0.5,4)+M523),4)+ROUND((0.0475)*N523,4)</f>
        <v>3.7499999999999999E-2</v>
      </c>
      <c r="J523" s="143"/>
      <c r="K523" s="143">
        <f t="shared" si="66"/>
        <v>0</v>
      </c>
      <c r="L523" s="143">
        <f t="shared" si="66"/>
        <v>0</v>
      </c>
      <c r="M523" s="143">
        <f t="shared" si="66"/>
        <v>0</v>
      </c>
      <c r="N523" s="143">
        <f t="shared" si="66"/>
        <v>0</v>
      </c>
      <c r="O523" s="143">
        <f t="shared" si="66"/>
        <v>0</v>
      </c>
      <c r="P523" s="143">
        <f t="shared" ref="P523:P586" si="69">ROUND((AG523+AH523)/2,0)+ROUND(AI523+AJ523,0)</f>
        <v>0</v>
      </c>
      <c r="Q523" s="143">
        <f t="shared" ref="Q523:Q586" si="70">AO523</f>
        <v>1</v>
      </c>
      <c r="R523" s="143">
        <f t="shared" ref="R523:R586" si="71">SUM(E523:H523)+M523+N523+ROUND(C523*0.5,0)+ROUND(D523*0.5,0)+ROUND(K523*0.5,0)+ROUND(L523*0.5,0)</f>
        <v>1</v>
      </c>
      <c r="S523" s="146"/>
      <c r="T523" s="259">
        <v>483239118</v>
      </c>
      <c r="U523" s="129" t="s">
        <v>704</v>
      </c>
      <c r="V523" s="259">
        <v>0</v>
      </c>
      <c r="W523" s="259">
        <v>0</v>
      </c>
      <c r="X523" s="259">
        <v>0</v>
      </c>
      <c r="Y523" s="259">
        <v>0</v>
      </c>
      <c r="Z523" s="259">
        <v>1</v>
      </c>
      <c r="AA523" s="259">
        <v>0</v>
      </c>
      <c r="AB523" s="259">
        <v>0</v>
      </c>
      <c r="AC523" s="259">
        <v>0</v>
      </c>
      <c r="AD523" s="259">
        <v>0</v>
      </c>
      <c r="AE523" s="259">
        <v>0</v>
      </c>
      <c r="AF523" s="259">
        <v>0</v>
      </c>
      <c r="AG523" s="259">
        <v>0</v>
      </c>
      <c r="AH523" s="259">
        <v>0</v>
      </c>
      <c r="AI523" s="259">
        <v>0</v>
      </c>
      <c r="AJ523" s="259">
        <v>0</v>
      </c>
      <c r="AK523" s="128"/>
      <c r="AL523" s="259">
        <v>483</v>
      </c>
      <c r="AM523" s="259">
        <v>239</v>
      </c>
      <c r="AN523" s="259">
        <v>118</v>
      </c>
      <c r="AO523" s="259">
        <v>1</v>
      </c>
    </row>
    <row r="524" spans="1:41">
      <c r="A524" s="131">
        <f t="shared" si="67"/>
        <v>483239131</v>
      </c>
      <c r="B524" s="132" t="str">
        <f t="shared" si="67"/>
        <v>RISING TIDE</v>
      </c>
      <c r="C524" s="143">
        <f t="shared" si="65"/>
        <v>0</v>
      </c>
      <c r="D524" s="143">
        <f t="shared" si="65"/>
        <v>0</v>
      </c>
      <c r="E524" s="143">
        <f t="shared" si="65"/>
        <v>0</v>
      </c>
      <c r="F524" s="143">
        <f t="shared" si="64"/>
        <v>0</v>
      </c>
      <c r="G524" s="143">
        <f t="shared" si="64"/>
        <v>0</v>
      </c>
      <c r="H524" s="143">
        <f t="shared" si="64"/>
        <v>1</v>
      </c>
      <c r="I524" s="143">
        <f t="shared" si="68"/>
        <v>3.7499999999999999E-2</v>
      </c>
      <c r="J524" s="143"/>
      <c r="K524" s="143">
        <f t="shared" si="66"/>
        <v>0</v>
      </c>
      <c r="L524" s="143">
        <f t="shared" si="66"/>
        <v>0</v>
      </c>
      <c r="M524" s="143">
        <f t="shared" si="66"/>
        <v>0</v>
      </c>
      <c r="N524" s="143">
        <f t="shared" si="66"/>
        <v>0</v>
      </c>
      <c r="O524" s="143">
        <f t="shared" si="66"/>
        <v>0</v>
      </c>
      <c r="P524" s="143">
        <f t="shared" si="69"/>
        <v>0</v>
      </c>
      <c r="Q524" s="143">
        <f t="shared" si="70"/>
        <v>1</v>
      </c>
      <c r="R524" s="143">
        <f t="shared" si="71"/>
        <v>1</v>
      </c>
      <c r="S524" s="146"/>
      <c r="T524" s="259">
        <v>483239131</v>
      </c>
      <c r="U524" s="129" t="s">
        <v>704</v>
      </c>
      <c r="V524" s="259">
        <v>0</v>
      </c>
      <c r="W524" s="259">
        <v>0</v>
      </c>
      <c r="X524" s="259">
        <v>0</v>
      </c>
      <c r="Y524" s="259">
        <v>0</v>
      </c>
      <c r="Z524" s="259">
        <v>0</v>
      </c>
      <c r="AA524" s="259">
        <v>1</v>
      </c>
      <c r="AB524" s="259">
        <v>0</v>
      </c>
      <c r="AC524" s="259">
        <v>0</v>
      </c>
      <c r="AD524" s="259">
        <v>0</v>
      </c>
      <c r="AE524" s="259">
        <v>0</v>
      </c>
      <c r="AF524" s="259">
        <v>0</v>
      </c>
      <c r="AG524" s="259">
        <v>0</v>
      </c>
      <c r="AH524" s="259">
        <v>0</v>
      </c>
      <c r="AI524" s="259">
        <v>0</v>
      </c>
      <c r="AJ524" s="259">
        <v>0</v>
      </c>
      <c r="AK524" s="128"/>
      <c r="AL524" s="259">
        <v>483</v>
      </c>
      <c r="AM524" s="259">
        <v>239</v>
      </c>
      <c r="AN524" s="259">
        <v>131</v>
      </c>
      <c r="AO524" s="259">
        <v>1</v>
      </c>
    </row>
    <row r="525" spans="1:41">
      <c r="A525" s="131">
        <f t="shared" si="67"/>
        <v>483239145</v>
      </c>
      <c r="B525" s="132" t="str">
        <f t="shared" si="67"/>
        <v>RISING TIDE</v>
      </c>
      <c r="C525" s="143">
        <f t="shared" si="65"/>
        <v>0</v>
      </c>
      <c r="D525" s="143">
        <f t="shared" si="65"/>
        <v>0</v>
      </c>
      <c r="E525" s="143">
        <f t="shared" si="65"/>
        <v>0</v>
      </c>
      <c r="F525" s="143">
        <f t="shared" si="64"/>
        <v>3</v>
      </c>
      <c r="G525" s="143">
        <f t="shared" si="64"/>
        <v>7</v>
      </c>
      <c r="H525" s="143">
        <f t="shared" si="64"/>
        <v>0</v>
      </c>
      <c r="I525" s="143">
        <f t="shared" si="68"/>
        <v>0.375</v>
      </c>
      <c r="J525" s="143"/>
      <c r="K525" s="143">
        <f t="shared" si="66"/>
        <v>0</v>
      </c>
      <c r="L525" s="143">
        <f t="shared" si="66"/>
        <v>0</v>
      </c>
      <c r="M525" s="143">
        <f t="shared" si="66"/>
        <v>0</v>
      </c>
      <c r="N525" s="143">
        <f t="shared" si="66"/>
        <v>0</v>
      </c>
      <c r="O525" s="143">
        <f t="shared" si="66"/>
        <v>2</v>
      </c>
      <c r="P525" s="143">
        <f t="shared" si="69"/>
        <v>0</v>
      </c>
      <c r="Q525" s="143">
        <f t="shared" si="70"/>
        <v>5</v>
      </c>
      <c r="R525" s="143">
        <f t="shared" si="71"/>
        <v>10</v>
      </c>
      <c r="S525" s="146"/>
      <c r="T525" s="259">
        <v>483239145</v>
      </c>
      <c r="U525" s="129" t="s">
        <v>704</v>
      </c>
      <c r="V525" s="259">
        <v>0</v>
      </c>
      <c r="W525" s="259">
        <v>0</v>
      </c>
      <c r="X525" s="259">
        <v>0</v>
      </c>
      <c r="Y525" s="259">
        <v>3</v>
      </c>
      <c r="Z525" s="259">
        <v>7</v>
      </c>
      <c r="AA525" s="259">
        <v>0</v>
      </c>
      <c r="AB525" s="259">
        <v>0</v>
      </c>
      <c r="AC525" s="259">
        <v>0</v>
      </c>
      <c r="AD525" s="259">
        <v>0</v>
      </c>
      <c r="AE525" s="259">
        <v>0</v>
      </c>
      <c r="AF525" s="259">
        <v>2</v>
      </c>
      <c r="AG525" s="259">
        <v>0</v>
      </c>
      <c r="AH525" s="259">
        <v>0</v>
      </c>
      <c r="AI525" s="259">
        <v>0</v>
      </c>
      <c r="AJ525" s="259">
        <v>0</v>
      </c>
      <c r="AK525" s="128"/>
      <c r="AL525" s="259">
        <v>483</v>
      </c>
      <c r="AM525" s="259">
        <v>239</v>
      </c>
      <c r="AN525" s="259">
        <v>145</v>
      </c>
      <c r="AO525" s="259">
        <v>5</v>
      </c>
    </row>
    <row r="526" spans="1:41">
      <c r="A526" s="131">
        <f t="shared" si="67"/>
        <v>483239171</v>
      </c>
      <c r="B526" s="132" t="str">
        <f t="shared" si="67"/>
        <v>RISING TIDE</v>
      </c>
      <c r="C526" s="143">
        <f t="shared" si="65"/>
        <v>0</v>
      </c>
      <c r="D526" s="143">
        <f t="shared" si="65"/>
        <v>0</v>
      </c>
      <c r="E526" s="143">
        <f t="shared" si="65"/>
        <v>0</v>
      </c>
      <c r="F526" s="143">
        <f t="shared" si="64"/>
        <v>0</v>
      </c>
      <c r="G526" s="143">
        <f t="shared" si="64"/>
        <v>0</v>
      </c>
      <c r="H526" s="143">
        <f t="shared" si="64"/>
        <v>6</v>
      </c>
      <c r="I526" s="143">
        <f t="shared" si="68"/>
        <v>0.22500000000000001</v>
      </c>
      <c r="J526" s="143"/>
      <c r="K526" s="143">
        <f t="shared" si="66"/>
        <v>0</v>
      </c>
      <c r="L526" s="143">
        <f t="shared" si="66"/>
        <v>0</v>
      </c>
      <c r="M526" s="143">
        <f t="shared" si="66"/>
        <v>0</v>
      </c>
      <c r="N526" s="143">
        <f t="shared" si="66"/>
        <v>0</v>
      </c>
      <c r="O526" s="143">
        <f t="shared" si="66"/>
        <v>0</v>
      </c>
      <c r="P526" s="143">
        <f t="shared" si="69"/>
        <v>2</v>
      </c>
      <c r="Q526" s="143">
        <f t="shared" si="70"/>
        <v>8</v>
      </c>
      <c r="R526" s="143">
        <f t="shared" si="71"/>
        <v>6</v>
      </c>
      <c r="S526" s="146"/>
      <c r="T526" s="259">
        <v>483239171</v>
      </c>
      <c r="U526" s="129" t="s">
        <v>704</v>
      </c>
      <c r="V526" s="259">
        <v>0</v>
      </c>
      <c r="W526" s="259">
        <v>0</v>
      </c>
      <c r="X526" s="259">
        <v>0</v>
      </c>
      <c r="Y526" s="259">
        <v>0</v>
      </c>
      <c r="Z526" s="259">
        <v>0</v>
      </c>
      <c r="AA526" s="259">
        <v>6</v>
      </c>
      <c r="AB526" s="259">
        <v>0</v>
      </c>
      <c r="AC526" s="259">
        <v>0</v>
      </c>
      <c r="AD526" s="259">
        <v>0</v>
      </c>
      <c r="AE526" s="259">
        <v>0</v>
      </c>
      <c r="AF526" s="259">
        <v>0</v>
      </c>
      <c r="AG526" s="259">
        <v>0</v>
      </c>
      <c r="AH526" s="259">
        <v>0</v>
      </c>
      <c r="AI526" s="259">
        <v>0</v>
      </c>
      <c r="AJ526" s="259">
        <v>2</v>
      </c>
      <c r="AK526" s="128"/>
      <c r="AL526" s="259">
        <v>483</v>
      </c>
      <c r="AM526" s="259">
        <v>239</v>
      </c>
      <c r="AN526" s="259">
        <v>171</v>
      </c>
      <c r="AO526" s="259">
        <v>8</v>
      </c>
    </row>
    <row r="527" spans="1:41">
      <c r="A527" s="131">
        <f t="shared" si="67"/>
        <v>483239172</v>
      </c>
      <c r="B527" s="132" t="str">
        <f t="shared" si="67"/>
        <v>RISING TIDE</v>
      </c>
      <c r="C527" s="143">
        <f t="shared" si="65"/>
        <v>0</v>
      </c>
      <c r="D527" s="143">
        <f t="shared" si="65"/>
        <v>0</v>
      </c>
      <c r="E527" s="143">
        <f t="shared" si="65"/>
        <v>0</v>
      </c>
      <c r="F527" s="143">
        <f t="shared" si="64"/>
        <v>0</v>
      </c>
      <c r="G527" s="143">
        <f t="shared" si="64"/>
        <v>0</v>
      </c>
      <c r="H527" s="143">
        <f t="shared" si="64"/>
        <v>2</v>
      </c>
      <c r="I527" s="143">
        <f t="shared" si="68"/>
        <v>7.4999999999999997E-2</v>
      </c>
      <c r="J527" s="143"/>
      <c r="K527" s="143">
        <f t="shared" si="66"/>
        <v>0</v>
      </c>
      <c r="L527" s="143">
        <f t="shared" si="66"/>
        <v>0</v>
      </c>
      <c r="M527" s="143">
        <f t="shared" si="66"/>
        <v>0</v>
      </c>
      <c r="N527" s="143">
        <f t="shared" si="66"/>
        <v>0</v>
      </c>
      <c r="O527" s="143">
        <f t="shared" si="66"/>
        <v>0</v>
      </c>
      <c r="P527" s="143">
        <f t="shared" si="69"/>
        <v>2</v>
      </c>
      <c r="Q527" s="143">
        <f t="shared" si="70"/>
        <v>10</v>
      </c>
      <c r="R527" s="143">
        <f t="shared" si="71"/>
        <v>2</v>
      </c>
      <c r="S527" s="146"/>
      <c r="T527" s="259">
        <v>483239172</v>
      </c>
      <c r="U527" s="129" t="s">
        <v>704</v>
      </c>
      <c r="V527" s="259">
        <v>0</v>
      </c>
      <c r="W527" s="259">
        <v>0</v>
      </c>
      <c r="X527" s="259">
        <v>0</v>
      </c>
      <c r="Y527" s="259">
        <v>0</v>
      </c>
      <c r="Z527" s="259">
        <v>0</v>
      </c>
      <c r="AA527" s="259">
        <v>2</v>
      </c>
      <c r="AB527" s="259">
        <v>0</v>
      </c>
      <c r="AC527" s="259">
        <v>0</v>
      </c>
      <c r="AD527" s="259">
        <v>0</v>
      </c>
      <c r="AE527" s="259">
        <v>0</v>
      </c>
      <c r="AF527" s="259">
        <v>0</v>
      </c>
      <c r="AG527" s="259">
        <v>0</v>
      </c>
      <c r="AH527" s="259">
        <v>0</v>
      </c>
      <c r="AI527" s="259">
        <v>0</v>
      </c>
      <c r="AJ527" s="259">
        <v>2</v>
      </c>
      <c r="AK527" s="128"/>
      <c r="AL527" s="259">
        <v>483</v>
      </c>
      <c r="AM527" s="259">
        <v>239</v>
      </c>
      <c r="AN527" s="259">
        <v>172</v>
      </c>
      <c r="AO527" s="259">
        <v>10</v>
      </c>
    </row>
    <row r="528" spans="1:41">
      <c r="A528" s="131">
        <f t="shared" si="67"/>
        <v>483239182</v>
      </c>
      <c r="B528" s="132" t="str">
        <f t="shared" si="67"/>
        <v>RISING TIDE</v>
      </c>
      <c r="C528" s="143">
        <f t="shared" si="65"/>
        <v>0</v>
      </c>
      <c r="D528" s="143">
        <f t="shared" si="65"/>
        <v>0</v>
      </c>
      <c r="E528" s="143">
        <f t="shared" si="65"/>
        <v>0</v>
      </c>
      <c r="F528" s="143">
        <f t="shared" si="64"/>
        <v>3</v>
      </c>
      <c r="G528" s="143">
        <f t="shared" si="64"/>
        <v>6</v>
      </c>
      <c r="H528" s="143">
        <f t="shared" si="64"/>
        <v>14</v>
      </c>
      <c r="I528" s="143">
        <f t="shared" si="68"/>
        <v>0.86250000000000004</v>
      </c>
      <c r="J528" s="143"/>
      <c r="K528" s="143">
        <f t="shared" si="66"/>
        <v>0</v>
      </c>
      <c r="L528" s="143">
        <f t="shared" si="66"/>
        <v>0</v>
      </c>
      <c r="M528" s="143">
        <f t="shared" si="66"/>
        <v>0</v>
      </c>
      <c r="N528" s="143">
        <f t="shared" si="66"/>
        <v>0</v>
      </c>
      <c r="O528" s="143">
        <f t="shared" si="66"/>
        <v>0</v>
      </c>
      <c r="P528" s="143">
        <f t="shared" si="69"/>
        <v>4</v>
      </c>
      <c r="Q528" s="143">
        <f t="shared" si="70"/>
        <v>4</v>
      </c>
      <c r="R528" s="143">
        <f t="shared" si="71"/>
        <v>23</v>
      </c>
      <c r="S528" s="146"/>
      <c r="T528" s="259">
        <v>483239182</v>
      </c>
      <c r="U528" s="129" t="s">
        <v>704</v>
      </c>
      <c r="V528" s="259">
        <v>0</v>
      </c>
      <c r="W528" s="259">
        <v>0</v>
      </c>
      <c r="X528" s="259">
        <v>0</v>
      </c>
      <c r="Y528" s="259">
        <v>3</v>
      </c>
      <c r="Z528" s="259">
        <v>6</v>
      </c>
      <c r="AA528" s="259">
        <v>14</v>
      </c>
      <c r="AB528" s="259">
        <v>0</v>
      </c>
      <c r="AC528" s="259">
        <v>0</v>
      </c>
      <c r="AD528" s="259">
        <v>0</v>
      </c>
      <c r="AE528" s="259">
        <v>0</v>
      </c>
      <c r="AF528" s="259">
        <v>0</v>
      </c>
      <c r="AG528" s="259">
        <v>0</v>
      </c>
      <c r="AH528" s="259">
        <v>0</v>
      </c>
      <c r="AI528" s="259">
        <v>0</v>
      </c>
      <c r="AJ528" s="259">
        <v>4</v>
      </c>
      <c r="AK528" s="128"/>
      <c r="AL528" s="259">
        <v>483</v>
      </c>
      <c r="AM528" s="259">
        <v>239</v>
      </c>
      <c r="AN528" s="259">
        <v>182</v>
      </c>
      <c r="AO528" s="259">
        <v>4</v>
      </c>
    </row>
    <row r="529" spans="1:41">
      <c r="A529" s="131">
        <f t="shared" si="67"/>
        <v>483239231</v>
      </c>
      <c r="B529" s="132" t="str">
        <f t="shared" si="67"/>
        <v>RISING TIDE</v>
      </c>
      <c r="C529" s="143">
        <f t="shared" si="65"/>
        <v>0</v>
      </c>
      <c r="D529" s="143">
        <f t="shared" si="65"/>
        <v>0</v>
      </c>
      <c r="E529" s="143">
        <f t="shared" si="65"/>
        <v>0</v>
      </c>
      <c r="F529" s="143">
        <f t="shared" si="64"/>
        <v>0</v>
      </c>
      <c r="G529" s="143">
        <f t="shared" si="64"/>
        <v>0</v>
      </c>
      <c r="H529" s="143">
        <f t="shared" si="64"/>
        <v>5</v>
      </c>
      <c r="I529" s="143">
        <f t="shared" si="68"/>
        <v>0.1875</v>
      </c>
      <c r="J529" s="143"/>
      <c r="K529" s="143">
        <f t="shared" si="66"/>
        <v>0</v>
      </c>
      <c r="L529" s="143">
        <f t="shared" si="66"/>
        <v>0</v>
      </c>
      <c r="M529" s="143">
        <f t="shared" si="66"/>
        <v>0</v>
      </c>
      <c r="N529" s="143">
        <f t="shared" si="66"/>
        <v>0</v>
      </c>
      <c r="O529" s="143">
        <f t="shared" si="66"/>
        <v>0</v>
      </c>
      <c r="P529" s="143">
        <f t="shared" si="69"/>
        <v>1</v>
      </c>
      <c r="Q529" s="143">
        <f t="shared" si="70"/>
        <v>5</v>
      </c>
      <c r="R529" s="143">
        <f t="shared" si="71"/>
        <v>5</v>
      </c>
      <c r="S529" s="146"/>
      <c r="T529" s="259">
        <v>483239231</v>
      </c>
      <c r="U529" s="129" t="s">
        <v>704</v>
      </c>
      <c r="V529" s="259">
        <v>0</v>
      </c>
      <c r="W529" s="259">
        <v>0</v>
      </c>
      <c r="X529" s="259">
        <v>0</v>
      </c>
      <c r="Y529" s="259">
        <v>0</v>
      </c>
      <c r="Z529" s="259">
        <v>0</v>
      </c>
      <c r="AA529" s="259">
        <v>5</v>
      </c>
      <c r="AB529" s="259">
        <v>0</v>
      </c>
      <c r="AC529" s="259">
        <v>0</v>
      </c>
      <c r="AD529" s="259">
        <v>0</v>
      </c>
      <c r="AE529" s="259">
        <v>0</v>
      </c>
      <c r="AF529" s="259">
        <v>0</v>
      </c>
      <c r="AG529" s="259">
        <v>0</v>
      </c>
      <c r="AH529" s="259">
        <v>0</v>
      </c>
      <c r="AI529" s="259">
        <v>0</v>
      </c>
      <c r="AJ529" s="259">
        <v>1</v>
      </c>
      <c r="AK529" s="128"/>
      <c r="AL529" s="259">
        <v>483</v>
      </c>
      <c r="AM529" s="259">
        <v>239</v>
      </c>
      <c r="AN529" s="259">
        <v>231</v>
      </c>
      <c r="AO529" s="259">
        <v>5</v>
      </c>
    </row>
    <row r="530" spans="1:41">
      <c r="A530" s="131">
        <f t="shared" si="67"/>
        <v>483239239</v>
      </c>
      <c r="B530" s="132" t="str">
        <f t="shared" si="67"/>
        <v>RISING TIDE</v>
      </c>
      <c r="C530" s="143">
        <f t="shared" si="65"/>
        <v>0</v>
      </c>
      <c r="D530" s="143">
        <f t="shared" si="65"/>
        <v>0</v>
      </c>
      <c r="E530" s="143">
        <f t="shared" si="65"/>
        <v>0</v>
      </c>
      <c r="F530" s="143">
        <f t="shared" si="64"/>
        <v>72</v>
      </c>
      <c r="G530" s="143">
        <f t="shared" si="64"/>
        <v>220</v>
      </c>
      <c r="H530" s="143">
        <f t="shared" si="64"/>
        <v>168</v>
      </c>
      <c r="I530" s="143">
        <f t="shared" si="68"/>
        <v>17.25</v>
      </c>
      <c r="J530" s="143"/>
      <c r="K530" s="143">
        <f t="shared" si="66"/>
        <v>0</v>
      </c>
      <c r="L530" s="143">
        <f t="shared" si="66"/>
        <v>0</v>
      </c>
      <c r="M530" s="143">
        <f t="shared" si="66"/>
        <v>0</v>
      </c>
      <c r="N530" s="143">
        <f t="shared" si="66"/>
        <v>0</v>
      </c>
      <c r="O530" s="143">
        <f t="shared" si="66"/>
        <v>25</v>
      </c>
      <c r="P530" s="143">
        <f t="shared" si="69"/>
        <v>26</v>
      </c>
      <c r="Q530" s="143">
        <f t="shared" si="70"/>
        <v>2</v>
      </c>
      <c r="R530" s="143">
        <f t="shared" si="71"/>
        <v>460</v>
      </c>
      <c r="S530" s="146"/>
      <c r="T530" s="259">
        <v>483239239</v>
      </c>
      <c r="U530" s="129" t="s">
        <v>704</v>
      </c>
      <c r="V530" s="259">
        <v>0</v>
      </c>
      <c r="W530" s="259">
        <v>0</v>
      </c>
      <c r="X530" s="259">
        <v>0</v>
      </c>
      <c r="Y530" s="259">
        <v>72</v>
      </c>
      <c r="Z530" s="259">
        <v>220</v>
      </c>
      <c r="AA530" s="259">
        <v>168</v>
      </c>
      <c r="AB530" s="259">
        <v>0</v>
      </c>
      <c r="AC530" s="259">
        <v>0</v>
      </c>
      <c r="AD530" s="259">
        <v>0</v>
      </c>
      <c r="AE530" s="259">
        <v>0</v>
      </c>
      <c r="AF530" s="259">
        <v>25</v>
      </c>
      <c r="AG530" s="259">
        <v>0</v>
      </c>
      <c r="AH530" s="259">
        <v>0</v>
      </c>
      <c r="AI530" s="259">
        <v>0</v>
      </c>
      <c r="AJ530" s="259">
        <v>26</v>
      </c>
      <c r="AK530" s="128"/>
      <c r="AL530" s="259">
        <v>483</v>
      </c>
      <c r="AM530" s="259">
        <v>239</v>
      </c>
      <c r="AN530" s="259">
        <v>239</v>
      </c>
      <c r="AO530" s="259">
        <v>2</v>
      </c>
    </row>
    <row r="531" spans="1:41">
      <c r="A531" s="131">
        <f t="shared" si="67"/>
        <v>483239240</v>
      </c>
      <c r="B531" s="132" t="str">
        <f t="shared" si="67"/>
        <v>RISING TIDE</v>
      </c>
      <c r="C531" s="143">
        <f t="shared" si="65"/>
        <v>0</v>
      </c>
      <c r="D531" s="143">
        <f t="shared" si="65"/>
        <v>0</v>
      </c>
      <c r="E531" s="143">
        <f t="shared" si="65"/>
        <v>0</v>
      </c>
      <c r="F531" s="143">
        <f t="shared" si="64"/>
        <v>0</v>
      </c>
      <c r="G531" s="143">
        <f t="shared" si="64"/>
        <v>1</v>
      </c>
      <c r="H531" s="143">
        <f t="shared" si="64"/>
        <v>0</v>
      </c>
      <c r="I531" s="143">
        <f t="shared" si="68"/>
        <v>3.7499999999999999E-2</v>
      </c>
      <c r="J531" s="143"/>
      <c r="K531" s="143">
        <f t="shared" si="66"/>
        <v>0</v>
      </c>
      <c r="L531" s="143">
        <f t="shared" si="66"/>
        <v>0</v>
      </c>
      <c r="M531" s="143">
        <f t="shared" si="66"/>
        <v>0</v>
      </c>
      <c r="N531" s="143">
        <f t="shared" si="66"/>
        <v>0</v>
      </c>
      <c r="O531" s="143">
        <f t="shared" si="66"/>
        <v>0</v>
      </c>
      <c r="P531" s="143">
        <f t="shared" si="69"/>
        <v>0</v>
      </c>
      <c r="Q531" s="143">
        <f t="shared" si="70"/>
        <v>1</v>
      </c>
      <c r="R531" s="143">
        <f t="shared" si="71"/>
        <v>1</v>
      </c>
      <c r="S531" s="146"/>
      <c r="T531" s="259">
        <v>483239240</v>
      </c>
      <c r="U531" s="129" t="s">
        <v>704</v>
      </c>
      <c r="V531" s="259">
        <v>0</v>
      </c>
      <c r="W531" s="259">
        <v>0</v>
      </c>
      <c r="X531" s="259">
        <v>0</v>
      </c>
      <c r="Y531" s="259">
        <v>0</v>
      </c>
      <c r="Z531" s="259">
        <v>1</v>
      </c>
      <c r="AA531" s="259">
        <v>0</v>
      </c>
      <c r="AB531" s="259">
        <v>0</v>
      </c>
      <c r="AC531" s="259">
        <v>0</v>
      </c>
      <c r="AD531" s="259">
        <v>0</v>
      </c>
      <c r="AE531" s="259">
        <v>0</v>
      </c>
      <c r="AF531" s="259">
        <v>0</v>
      </c>
      <c r="AG531" s="259">
        <v>0</v>
      </c>
      <c r="AH531" s="259">
        <v>0</v>
      </c>
      <c r="AI531" s="259">
        <v>0</v>
      </c>
      <c r="AJ531" s="259">
        <v>0</v>
      </c>
      <c r="AK531" s="128"/>
      <c r="AL531" s="259">
        <v>483</v>
      </c>
      <c r="AM531" s="259">
        <v>239</v>
      </c>
      <c r="AN531" s="259">
        <v>240</v>
      </c>
      <c r="AO531" s="259">
        <v>1</v>
      </c>
    </row>
    <row r="532" spans="1:41">
      <c r="A532" s="131">
        <f t="shared" si="67"/>
        <v>483239261</v>
      </c>
      <c r="B532" s="132" t="str">
        <f t="shared" si="67"/>
        <v>RISING TIDE</v>
      </c>
      <c r="C532" s="143">
        <f t="shared" si="65"/>
        <v>0</v>
      </c>
      <c r="D532" s="143">
        <f t="shared" si="65"/>
        <v>0</v>
      </c>
      <c r="E532" s="143">
        <f t="shared" si="65"/>
        <v>0</v>
      </c>
      <c r="F532" s="143">
        <f t="shared" si="64"/>
        <v>0</v>
      </c>
      <c r="G532" s="143">
        <f t="shared" si="64"/>
        <v>1</v>
      </c>
      <c r="H532" s="143">
        <f t="shared" si="64"/>
        <v>5</v>
      </c>
      <c r="I532" s="143">
        <f t="shared" si="68"/>
        <v>0.22500000000000001</v>
      </c>
      <c r="J532" s="143"/>
      <c r="K532" s="143">
        <f t="shared" si="66"/>
        <v>0</v>
      </c>
      <c r="L532" s="143">
        <f t="shared" si="66"/>
        <v>0</v>
      </c>
      <c r="M532" s="143">
        <f t="shared" si="66"/>
        <v>0</v>
      </c>
      <c r="N532" s="143">
        <f t="shared" si="66"/>
        <v>0</v>
      </c>
      <c r="O532" s="143">
        <f t="shared" si="66"/>
        <v>0</v>
      </c>
      <c r="P532" s="143">
        <f t="shared" si="69"/>
        <v>0</v>
      </c>
      <c r="Q532" s="143">
        <f t="shared" si="70"/>
        <v>1</v>
      </c>
      <c r="R532" s="143">
        <f t="shared" si="71"/>
        <v>6</v>
      </c>
      <c r="S532" s="146"/>
      <c r="T532" s="259">
        <v>483239261</v>
      </c>
      <c r="U532" s="129" t="s">
        <v>704</v>
      </c>
      <c r="V532" s="259">
        <v>0</v>
      </c>
      <c r="W532" s="259">
        <v>0</v>
      </c>
      <c r="X532" s="259">
        <v>0</v>
      </c>
      <c r="Y532" s="259">
        <v>0</v>
      </c>
      <c r="Z532" s="259">
        <v>1</v>
      </c>
      <c r="AA532" s="259">
        <v>5</v>
      </c>
      <c r="AB532" s="259">
        <v>0</v>
      </c>
      <c r="AC532" s="259">
        <v>0</v>
      </c>
      <c r="AD532" s="259">
        <v>0</v>
      </c>
      <c r="AE532" s="259">
        <v>0</v>
      </c>
      <c r="AF532" s="259">
        <v>0</v>
      </c>
      <c r="AG532" s="259">
        <v>0</v>
      </c>
      <c r="AH532" s="259">
        <v>0</v>
      </c>
      <c r="AI532" s="259">
        <v>0</v>
      </c>
      <c r="AJ532" s="259">
        <v>0</v>
      </c>
      <c r="AK532" s="128"/>
      <c r="AL532" s="259">
        <v>483</v>
      </c>
      <c r="AM532" s="259">
        <v>239</v>
      </c>
      <c r="AN532" s="259">
        <v>261</v>
      </c>
      <c r="AO532" s="259">
        <v>1</v>
      </c>
    </row>
    <row r="533" spans="1:41">
      <c r="A533" s="131">
        <f t="shared" si="67"/>
        <v>483239310</v>
      </c>
      <c r="B533" s="132" t="str">
        <f t="shared" si="67"/>
        <v>RISING TIDE</v>
      </c>
      <c r="C533" s="143">
        <f t="shared" si="65"/>
        <v>0</v>
      </c>
      <c r="D533" s="143">
        <f t="shared" si="65"/>
        <v>0</v>
      </c>
      <c r="E533" s="143">
        <f t="shared" si="65"/>
        <v>0</v>
      </c>
      <c r="F533" s="143">
        <f t="shared" si="64"/>
        <v>4</v>
      </c>
      <c r="G533" s="143">
        <f t="shared" si="64"/>
        <v>10</v>
      </c>
      <c r="H533" s="143">
        <f t="shared" si="64"/>
        <v>13</v>
      </c>
      <c r="I533" s="143">
        <f t="shared" si="68"/>
        <v>1.0125</v>
      </c>
      <c r="J533" s="143"/>
      <c r="K533" s="143">
        <f t="shared" si="66"/>
        <v>0</v>
      </c>
      <c r="L533" s="143">
        <f t="shared" si="66"/>
        <v>0</v>
      </c>
      <c r="M533" s="143">
        <f t="shared" si="66"/>
        <v>0</v>
      </c>
      <c r="N533" s="143">
        <f t="shared" si="66"/>
        <v>0</v>
      </c>
      <c r="O533" s="143">
        <f t="shared" si="66"/>
        <v>5</v>
      </c>
      <c r="P533" s="143">
        <f t="shared" si="69"/>
        <v>4</v>
      </c>
      <c r="Q533" s="143">
        <f t="shared" si="70"/>
        <v>8</v>
      </c>
      <c r="R533" s="143">
        <f t="shared" si="71"/>
        <v>27</v>
      </c>
      <c r="S533" s="146"/>
      <c r="T533" s="259">
        <v>483239310</v>
      </c>
      <c r="U533" s="129" t="s">
        <v>704</v>
      </c>
      <c r="V533" s="259">
        <v>0</v>
      </c>
      <c r="W533" s="259">
        <v>0</v>
      </c>
      <c r="X533" s="259">
        <v>0</v>
      </c>
      <c r="Y533" s="259">
        <v>4</v>
      </c>
      <c r="Z533" s="259">
        <v>10</v>
      </c>
      <c r="AA533" s="259">
        <v>13</v>
      </c>
      <c r="AB533" s="259">
        <v>0</v>
      </c>
      <c r="AC533" s="259">
        <v>0</v>
      </c>
      <c r="AD533" s="259">
        <v>0</v>
      </c>
      <c r="AE533" s="259">
        <v>0</v>
      </c>
      <c r="AF533" s="259">
        <v>5</v>
      </c>
      <c r="AG533" s="259">
        <v>0</v>
      </c>
      <c r="AH533" s="259">
        <v>0</v>
      </c>
      <c r="AI533" s="259">
        <v>0</v>
      </c>
      <c r="AJ533" s="259">
        <v>4</v>
      </c>
      <c r="AK533" s="128"/>
      <c r="AL533" s="259">
        <v>483</v>
      </c>
      <c r="AM533" s="259">
        <v>239</v>
      </c>
      <c r="AN533" s="259">
        <v>310</v>
      </c>
      <c r="AO533" s="259">
        <v>8</v>
      </c>
    </row>
    <row r="534" spans="1:41">
      <c r="A534" s="131">
        <f t="shared" si="67"/>
        <v>483239625</v>
      </c>
      <c r="B534" s="132" t="str">
        <f t="shared" si="67"/>
        <v>RISING TIDE</v>
      </c>
      <c r="C534" s="143">
        <f t="shared" si="65"/>
        <v>0</v>
      </c>
      <c r="D534" s="143">
        <f t="shared" si="65"/>
        <v>0</v>
      </c>
      <c r="E534" s="143">
        <f t="shared" si="65"/>
        <v>0</v>
      </c>
      <c r="F534" s="143">
        <f t="shared" si="64"/>
        <v>0</v>
      </c>
      <c r="G534" s="143">
        <f t="shared" si="64"/>
        <v>0</v>
      </c>
      <c r="H534" s="143">
        <f t="shared" si="64"/>
        <v>1</v>
      </c>
      <c r="I534" s="143">
        <f t="shared" si="68"/>
        <v>3.7499999999999999E-2</v>
      </c>
      <c r="J534" s="143"/>
      <c r="K534" s="143">
        <f t="shared" si="66"/>
        <v>0</v>
      </c>
      <c r="L534" s="143">
        <f t="shared" si="66"/>
        <v>0</v>
      </c>
      <c r="M534" s="143">
        <f t="shared" si="66"/>
        <v>0</v>
      </c>
      <c r="N534" s="143">
        <f t="shared" si="66"/>
        <v>0</v>
      </c>
      <c r="O534" s="143">
        <f t="shared" si="66"/>
        <v>0</v>
      </c>
      <c r="P534" s="143">
        <f t="shared" si="69"/>
        <v>0</v>
      </c>
      <c r="Q534" s="143">
        <f t="shared" si="70"/>
        <v>1</v>
      </c>
      <c r="R534" s="143">
        <f t="shared" si="71"/>
        <v>1</v>
      </c>
      <c r="S534" s="146"/>
      <c r="T534" s="259">
        <v>483239625</v>
      </c>
      <c r="U534" s="129" t="s">
        <v>704</v>
      </c>
      <c r="V534" s="259">
        <v>0</v>
      </c>
      <c r="W534" s="259">
        <v>0</v>
      </c>
      <c r="X534" s="259">
        <v>0</v>
      </c>
      <c r="Y534" s="259">
        <v>0</v>
      </c>
      <c r="Z534" s="259">
        <v>0</v>
      </c>
      <c r="AA534" s="259">
        <v>1</v>
      </c>
      <c r="AB534" s="259">
        <v>0</v>
      </c>
      <c r="AC534" s="259">
        <v>0</v>
      </c>
      <c r="AD534" s="259">
        <v>0</v>
      </c>
      <c r="AE534" s="259">
        <v>0</v>
      </c>
      <c r="AF534" s="259">
        <v>0</v>
      </c>
      <c r="AG534" s="259">
        <v>0</v>
      </c>
      <c r="AH534" s="259">
        <v>0</v>
      </c>
      <c r="AI534" s="259">
        <v>0</v>
      </c>
      <c r="AJ534" s="259">
        <v>0</v>
      </c>
      <c r="AK534" s="128"/>
      <c r="AL534" s="259">
        <v>483</v>
      </c>
      <c r="AM534" s="259">
        <v>239</v>
      </c>
      <c r="AN534" s="259">
        <v>625</v>
      </c>
      <c r="AO534" s="259">
        <v>1</v>
      </c>
    </row>
    <row r="535" spans="1:41">
      <c r="A535" s="131">
        <f t="shared" si="67"/>
        <v>483239665</v>
      </c>
      <c r="B535" s="132" t="str">
        <f t="shared" si="67"/>
        <v>RISING TIDE</v>
      </c>
      <c r="C535" s="143">
        <f t="shared" si="65"/>
        <v>0</v>
      </c>
      <c r="D535" s="143">
        <f t="shared" si="65"/>
        <v>0</v>
      </c>
      <c r="E535" s="143">
        <f t="shared" si="65"/>
        <v>0</v>
      </c>
      <c r="F535" s="143">
        <f t="shared" si="64"/>
        <v>0</v>
      </c>
      <c r="G535" s="143">
        <f t="shared" si="64"/>
        <v>3</v>
      </c>
      <c r="H535" s="143">
        <f t="shared" si="64"/>
        <v>7</v>
      </c>
      <c r="I535" s="143">
        <f t="shared" si="68"/>
        <v>0.375</v>
      </c>
      <c r="J535" s="143"/>
      <c r="K535" s="143">
        <f t="shared" si="66"/>
        <v>0</v>
      </c>
      <c r="L535" s="143">
        <f t="shared" si="66"/>
        <v>0</v>
      </c>
      <c r="M535" s="143">
        <f t="shared" si="66"/>
        <v>0</v>
      </c>
      <c r="N535" s="143">
        <f t="shared" si="66"/>
        <v>0</v>
      </c>
      <c r="O535" s="143">
        <f t="shared" si="66"/>
        <v>0</v>
      </c>
      <c r="P535" s="143">
        <f t="shared" si="69"/>
        <v>1</v>
      </c>
      <c r="Q535" s="143">
        <f t="shared" si="70"/>
        <v>2</v>
      </c>
      <c r="R535" s="143">
        <f t="shared" si="71"/>
        <v>10</v>
      </c>
      <c r="S535" s="146"/>
      <c r="T535" s="259">
        <v>483239665</v>
      </c>
      <c r="U535" s="129" t="s">
        <v>704</v>
      </c>
      <c r="V535" s="259">
        <v>0</v>
      </c>
      <c r="W535" s="259">
        <v>0</v>
      </c>
      <c r="X535" s="259">
        <v>0</v>
      </c>
      <c r="Y535" s="259">
        <v>0</v>
      </c>
      <c r="Z535" s="259">
        <v>3</v>
      </c>
      <c r="AA535" s="259">
        <v>7</v>
      </c>
      <c r="AB535" s="259">
        <v>0</v>
      </c>
      <c r="AC535" s="259">
        <v>0</v>
      </c>
      <c r="AD535" s="259">
        <v>0</v>
      </c>
      <c r="AE535" s="259">
        <v>0</v>
      </c>
      <c r="AF535" s="259">
        <v>0</v>
      </c>
      <c r="AG535" s="259">
        <v>0</v>
      </c>
      <c r="AH535" s="259">
        <v>0</v>
      </c>
      <c r="AI535" s="259">
        <v>0</v>
      </c>
      <c r="AJ535" s="259">
        <v>1</v>
      </c>
      <c r="AK535" s="128"/>
      <c r="AL535" s="259">
        <v>483</v>
      </c>
      <c r="AM535" s="259">
        <v>239</v>
      </c>
      <c r="AN535" s="259">
        <v>665</v>
      </c>
      <c r="AO535" s="259">
        <v>2</v>
      </c>
    </row>
    <row r="536" spans="1:41">
      <c r="A536" s="131">
        <f t="shared" si="67"/>
        <v>483239740</v>
      </c>
      <c r="B536" s="132" t="str">
        <f t="shared" si="67"/>
        <v>RISING TIDE</v>
      </c>
      <c r="C536" s="143">
        <f t="shared" si="65"/>
        <v>0</v>
      </c>
      <c r="D536" s="143">
        <f t="shared" si="65"/>
        <v>0</v>
      </c>
      <c r="E536" s="143">
        <f t="shared" si="65"/>
        <v>0</v>
      </c>
      <c r="F536" s="143">
        <f t="shared" si="64"/>
        <v>0</v>
      </c>
      <c r="G536" s="143">
        <f t="shared" si="64"/>
        <v>0</v>
      </c>
      <c r="H536" s="143">
        <f t="shared" si="64"/>
        <v>1</v>
      </c>
      <c r="I536" s="143">
        <f t="shared" si="68"/>
        <v>3.7499999999999999E-2</v>
      </c>
      <c r="J536" s="143"/>
      <c r="K536" s="143">
        <f t="shared" si="66"/>
        <v>0</v>
      </c>
      <c r="L536" s="143">
        <f t="shared" si="66"/>
        <v>0</v>
      </c>
      <c r="M536" s="143">
        <f t="shared" si="66"/>
        <v>0</v>
      </c>
      <c r="N536" s="143">
        <f t="shared" si="66"/>
        <v>0</v>
      </c>
      <c r="O536" s="143">
        <f t="shared" si="66"/>
        <v>0</v>
      </c>
      <c r="P536" s="143">
        <f t="shared" si="69"/>
        <v>0</v>
      </c>
      <c r="Q536" s="143">
        <f t="shared" si="70"/>
        <v>1</v>
      </c>
      <c r="R536" s="143">
        <f t="shared" si="71"/>
        <v>1</v>
      </c>
      <c r="S536" s="146"/>
      <c r="T536" s="259">
        <v>483239740</v>
      </c>
      <c r="U536" s="129" t="s">
        <v>704</v>
      </c>
      <c r="V536" s="259">
        <v>0</v>
      </c>
      <c r="W536" s="259">
        <v>0</v>
      </c>
      <c r="X536" s="259">
        <v>0</v>
      </c>
      <c r="Y536" s="259">
        <v>0</v>
      </c>
      <c r="Z536" s="259">
        <v>0</v>
      </c>
      <c r="AA536" s="259">
        <v>1</v>
      </c>
      <c r="AB536" s="259">
        <v>0</v>
      </c>
      <c r="AC536" s="259">
        <v>0</v>
      </c>
      <c r="AD536" s="259">
        <v>0</v>
      </c>
      <c r="AE536" s="259">
        <v>0</v>
      </c>
      <c r="AF536" s="259">
        <v>0</v>
      </c>
      <c r="AG536" s="259">
        <v>0</v>
      </c>
      <c r="AH536" s="259">
        <v>0</v>
      </c>
      <c r="AI536" s="259">
        <v>0</v>
      </c>
      <c r="AJ536" s="259">
        <v>0</v>
      </c>
      <c r="AK536" s="128"/>
      <c r="AL536" s="259">
        <v>483</v>
      </c>
      <c r="AM536" s="259">
        <v>239</v>
      </c>
      <c r="AN536" s="259">
        <v>740</v>
      </c>
      <c r="AO536" s="259">
        <v>1</v>
      </c>
    </row>
    <row r="537" spans="1:41">
      <c r="A537" s="131">
        <f t="shared" si="67"/>
        <v>483239760</v>
      </c>
      <c r="B537" s="132" t="str">
        <f t="shared" si="67"/>
        <v>RISING TIDE</v>
      </c>
      <c r="C537" s="143">
        <f t="shared" si="65"/>
        <v>0</v>
      </c>
      <c r="D537" s="143">
        <f t="shared" si="65"/>
        <v>0</v>
      </c>
      <c r="E537" s="143">
        <f t="shared" si="65"/>
        <v>0</v>
      </c>
      <c r="F537" s="143">
        <f t="shared" si="64"/>
        <v>0</v>
      </c>
      <c r="G537" s="143">
        <f t="shared" si="64"/>
        <v>8</v>
      </c>
      <c r="H537" s="143">
        <f t="shared" si="64"/>
        <v>26</v>
      </c>
      <c r="I537" s="143">
        <f t="shared" si="68"/>
        <v>1.2749999999999999</v>
      </c>
      <c r="J537" s="143"/>
      <c r="K537" s="143">
        <f t="shared" si="66"/>
        <v>0</v>
      </c>
      <c r="L537" s="143">
        <f t="shared" si="66"/>
        <v>0</v>
      </c>
      <c r="M537" s="143">
        <f t="shared" si="66"/>
        <v>0</v>
      </c>
      <c r="N537" s="143">
        <f t="shared" si="66"/>
        <v>0</v>
      </c>
      <c r="O537" s="143">
        <f t="shared" si="66"/>
        <v>2</v>
      </c>
      <c r="P537" s="143">
        <f t="shared" si="69"/>
        <v>3</v>
      </c>
      <c r="Q537" s="143">
        <f t="shared" si="70"/>
        <v>3</v>
      </c>
      <c r="R537" s="143">
        <f t="shared" si="71"/>
        <v>34</v>
      </c>
      <c r="S537" s="146"/>
      <c r="T537" s="259">
        <v>483239760</v>
      </c>
      <c r="U537" s="129" t="s">
        <v>704</v>
      </c>
      <c r="V537" s="259">
        <v>0</v>
      </c>
      <c r="W537" s="259">
        <v>0</v>
      </c>
      <c r="X537" s="259">
        <v>0</v>
      </c>
      <c r="Y537" s="259">
        <v>0</v>
      </c>
      <c r="Z537" s="259">
        <v>8</v>
      </c>
      <c r="AA537" s="259">
        <v>26</v>
      </c>
      <c r="AB537" s="259">
        <v>0</v>
      </c>
      <c r="AC537" s="259">
        <v>0</v>
      </c>
      <c r="AD537" s="259">
        <v>0</v>
      </c>
      <c r="AE537" s="259">
        <v>0</v>
      </c>
      <c r="AF537" s="259">
        <v>2</v>
      </c>
      <c r="AG537" s="259">
        <v>0</v>
      </c>
      <c r="AH537" s="259">
        <v>0</v>
      </c>
      <c r="AI537" s="259">
        <v>0</v>
      </c>
      <c r="AJ537" s="259">
        <v>3</v>
      </c>
      <c r="AK537" s="128"/>
      <c r="AL537" s="259">
        <v>483</v>
      </c>
      <c r="AM537" s="259">
        <v>239</v>
      </c>
      <c r="AN537" s="259">
        <v>760</v>
      </c>
      <c r="AO537" s="259">
        <v>3</v>
      </c>
    </row>
    <row r="538" spans="1:41">
      <c r="A538" s="131">
        <f t="shared" si="67"/>
        <v>484035023</v>
      </c>
      <c r="B538" s="132" t="str">
        <f t="shared" si="67"/>
        <v>ROXBURY PREPARATORY</v>
      </c>
      <c r="C538" s="143">
        <f t="shared" si="65"/>
        <v>0</v>
      </c>
      <c r="D538" s="143">
        <f t="shared" si="65"/>
        <v>0</v>
      </c>
      <c r="E538" s="143">
        <f t="shared" si="65"/>
        <v>0</v>
      </c>
      <c r="F538" s="143">
        <f t="shared" si="64"/>
        <v>0</v>
      </c>
      <c r="G538" s="143">
        <f t="shared" si="64"/>
        <v>1</v>
      </c>
      <c r="H538" s="143">
        <f t="shared" si="64"/>
        <v>0</v>
      </c>
      <c r="I538" s="143">
        <f t="shared" si="68"/>
        <v>3.7499999999999999E-2</v>
      </c>
      <c r="J538" s="143"/>
      <c r="K538" s="143">
        <f t="shared" si="66"/>
        <v>0</v>
      </c>
      <c r="L538" s="143">
        <f t="shared" si="66"/>
        <v>0</v>
      </c>
      <c r="M538" s="143">
        <f t="shared" si="66"/>
        <v>0</v>
      </c>
      <c r="N538" s="143">
        <f t="shared" si="66"/>
        <v>0</v>
      </c>
      <c r="O538" s="143">
        <f t="shared" si="66"/>
        <v>1</v>
      </c>
      <c r="P538" s="143">
        <f t="shared" si="69"/>
        <v>0</v>
      </c>
      <c r="Q538" s="143">
        <f t="shared" si="70"/>
        <v>10</v>
      </c>
      <c r="R538" s="143">
        <f t="shared" si="71"/>
        <v>1</v>
      </c>
      <c r="S538" s="146"/>
      <c r="T538" s="259">
        <v>484035023</v>
      </c>
      <c r="U538" s="129" t="s">
        <v>127</v>
      </c>
      <c r="V538" s="259">
        <v>0</v>
      </c>
      <c r="W538" s="259">
        <v>0</v>
      </c>
      <c r="X538" s="259">
        <v>0</v>
      </c>
      <c r="Y538" s="259">
        <v>0</v>
      </c>
      <c r="Z538" s="259">
        <v>1</v>
      </c>
      <c r="AA538" s="259">
        <v>0</v>
      </c>
      <c r="AB538" s="259">
        <v>0</v>
      </c>
      <c r="AC538" s="259">
        <v>0</v>
      </c>
      <c r="AD538" s="259">
        <v>0</v>
      </c>
      <c r="AE538" s="259">
        <v>0</v>
      </c>
      <c r="AF538" s="259">
        <v>1</v>
      </c>
      <c r="AG538" s="259">
        <v>0</v>
      </c>
      <c r="AH538" s="259">
        <v>0</v>
      </c>
      <c r="AI538" s="259">
        <v>0</v>
      </c>
      <c r="AJ538" s="259">
        <v>0</v>
      </c>
      <c r="AK538" s="128"/>
      <c r="AL538" s="259">
        <v>484</v>
      </c>
      <c r="AM538" s="259">
        <v>35</v>
      </c>
      <c r="AN538" s="259">
        <v>23</v>
      </c>
      <c r="AO538" s="259">
        <v>10</v>
      </c>
    </row>
    <row r="539" spans="1:41">
      <c r="A539" s="131">
        <f t="shared" si="67"/>
        <v>484035035</v>
      </c>
      <c r="B539" s="132" t="str">
        <f t="shared" si="67"/>
        <v>ROXBURY PREPARATORY</v>
      </c>
      <c r="C539" s="143">
        <f t="shared" si="65"/>
        <v>0</v>
      </c>
      <c r="D539" s="143">
        <f t="shared" si="65"/>
        <v>0</v>
      </c>
      <c r="E539" s="143">
        <f t="shared" si="65"/>
        <v>0</v>
      </c>
      <c r="F539" s="143">
        <f t="shared" si="64"/>
        <v>207</v>
      </c>
      <c r="G539" s="143">
        <f t="shared" si="64"/>
        <v>609</v>
      </c>
      <c r="H539" s="143">
        <f t="shared" si="64"/>
        <v>163</v>
      </c>
      <c r="I539" s="143">
        <f t="shared" si="68"/>
        <v>42.787500000000001</v>
      </c>
      <c r="J539" s="143"/>
      <c r="K539" s="143">
        <f t="shared" si="66"/>
        <v>0</v>
      </c>
      <c r="L539" s="143">
        <f t="shared" si="66"/>
        <v>0</v>
      </c>
      <c r="M539" s="143">
        <f t="shared" si="66"/>
        <v>162</v>
      </c>
      <c r="N539" s="143">
        <f t="shared" si="66"/>
        <v>0</v>
      </c>
      <c r="O539" s="143">
        <f t="shared" si="66"/>
        <v>613</v>
      </c>
      <c r="P539" s="143">
        <f t="shared" si="69"/>
        <v>98</v>
      </c>
      <c r="Q539" s="143">
        <f t="shared" si="70"/>
        <v>10</v>
      </c>
      <c r="R539" s="143">
        <f t="shared" si="71"/>
        <v>1141</v>
      </c>
      <c r="S539" s="146"/>
      <c r="T539" s="259">
        <v>484035035</v>
      </c>
      <c r="U539" s="129" t="s">
        <v>127</v>
      </c>
      <c r="V539" s="259">
        <v>0</v>
      </c>
      <c r="W539" s="259">
        <v>0</v>
      </c>
      <c r="X539" s="259">
        <v>0</v>
      </c>
      <c r="Y539" s="259">
        <v>207</v>
      </c>
      <c r="Z539" s="259">
        <v>609</v>
      </c>
      <c r="AA539" s="259">
        <v>163</v>
      </c>
      <c r="AB539" s="259">
        <v>0</v>
      </c>
      <c r="AC539" s="259">
        <v>0</v>
      </c>
      <c r="AD539" s="259">
        <v>162</v>
      </c>
      <c r="AE539" s="259">
        <v>0</v>
      </c>
      <c r="AF539" s="259">
        <v>613</v>
      </c>
      <c r="AG539" s="259">
        <v>0</v>
      </c>
      <c r="AH539" s="259">
        <v>0</v>
      </c>
      <c r="AI539" s="259">
        <v>0</v>
      </c>
      <c r="AJ539" s="259">
        <v>98</v>
      </c>
      <c r="AK539" s="128"/>
      <c r="AL539" s="259">
        <v>484</v>
      </c>
      <c r="AM539" s="259">
        <v>35</v>
      </c>
      <c r="AN539" s="259">
        <v>35</v>
      </c>
      <c r="AO539" s="259">
        <v>10</v>
      </c>
    </row>
    <row r="540" spans="1:41">
      <c r="A540" s="131">
        <f t="shared" si="67"/>
        <v>484035274</v>
      </c>
      <c r="B540" s="132" t="str">
        <f t="shared" si="67"/>
        <v>ROXBURY PREPARATORY</v>
      </c>
      <c r="C540" s="143">
        <f t="shared" si="65"/>
        <v>0</v>
      </c>
      <c r="D540" s="143">
        <f t="shared" si="65"/>
        <v>0</v>
      </c>
      <c r="E540" s="143">
        <f t="shared" si="65"/>
        <v>0</v>
      </c>
      <c r="F540" s="143">
        <f t="shared" si="64"/>
        <v>1</v>
      </c>
      <c r="G540" s="143">
        <f t="shared" si="64"/>
        <v>0</v>
      </c>
      <c r="H540" s="143">
        <f t="shared" si="64"/>
        <v>0</v>
      </c>
      <c r="I540" s="143">
        <f t="shared" si="68"/>
        <v>3.7499999999999999E-2</v>
      </c>
      <c r="J540" s="143"/>
      <c r="K540" s="143">
        <f t="shared" si="66"/>
        <v>0</v>
      </c>
      <c r="L540" s="143">
        <f t="shared" si="66"/>
        <v>0</v>
      </c>
      <c r="M540" s="143">
        <f t="shared" si="66"/>
        <v>0</v>
      </c>
      <c r="N540" s="143">
        <f t="shared" si="66"/>
        <v>0</v>
      </c>
      <c r="O540" s="143">
        <f t="shared" si="66"/>
        <v>1</v>
      </c>
      <c r="P540" s="143">
        <f t="shared" si="69"/>
        <v>0</v>
      </c>
      <c r="Q540" s="143">
        <f t="shared" si="70"/>
        <v>10</v>
      </c>
      <c r="R540" s="143">
        <f t="shared" si="71"/>
        <v>1</v>
      </c>
      <c r="S540" s="146"/>
      <c r="T540" s="259">
        <v>484035274</v>
      </c>
      <c r="U540" s="129" t="s">
        <v>127</v>
      </c>
      <c r="V540" s="259">
        <v>0</v>
      </c>
      <c r="W540" s="259">
        <v>0</v>
      </c>
      <c r="X540" s="259">
        <v>0</v>
      </c>
      <c r="Y540" s="259">
        <v>1</v>
      </c>
      <c r="Z540" s="259">
        <v>0</v>
      </c>
      <c r="AA540" s="259">
        <v>0</v>
      </c>
      <c r="AB540" s="259">
        <v>0</v>
      </c>
      <c r="AC540" s="259">
        <v>0</v>
      </c>
      <c r="AD540" s="259">
        <v>0</v>
      </c>
      <c r="AE540" s="259">
        <v>0</v>
      </c>
      <c r="AF540" s="259">
        <v>1</v>
      </c>
      <c r="AG540" s="259">
        <v>0</v>
      </c>
      <c r="AH540" s="259">
        <v>0</v>
      </c>
      <c r="AI540" s="259">
        <v>0</v>
      </c>
      <c r="AJ540" s="259">
        <v>0</v>
      </c>
      <c r="AK540" s="128"/>
      <c r="AL540" s="259">
        <v>484</v>
      </c>
      <c r="AM540" s="259">
        <v>35</v>
      </c>
      <c r="AN540" s="259">
        <v>274</v>
      </c>
      <c r="AO540" s="259">
        <v>10</v>
      </c>
    </row>
    <row r="541" spans="1:41">
      <c r="A541" s="131">
        <f t="shared" si="67"/>
        <v>484035308</v>
      </c>
      <c r="B541" s="132" t="str">
        <f t="shared" si="67"/>
        <v>ROXBURY PREPARATORY</v>
      </c>
      <c r="C541" s="143">
        <f t="shared" si="65"/>
        <v>0</v>
      </c>
      <c r="D541" s="143">
        <f t="shared" si="65"/>
        <v>0</v>
      </c>
      <c r="E541" s="143">
        <f t="shared" si="65"/>
        <v>0</v>
      </c>
      <c r="F541" s="143">
        <f t="shared" si="64"/>
        <v>0</v>
      </c>
      <c r="G541" s="143">
        <f t="shared" si="64"/>
        <v>1</v>
      </c>
      <c r="H541" s="143">
        <f t="shared" si="64"/>
        <v>0</v>
      </c>
      <c r="I541" s="143">
        <f t="shared" si="68"/>
        <v>3.7499999999999999E-2</v>
      </c>
      <c r="J541" s="143"/>
      <c r="K541" s="143">
        <f t="shared" si="66"/>
        <v>0</v>
      </c>
      <c r="L541" s="143">
        <f t="shared" si="66"/>
        <v>0</v>
      </c>
      <c r="M541" s="143">
        <f t="shared" si="66"/>
        <v>0</v>
      </c>
      <c r="N541" s="143">
        <f t="shared" si="66"/>
        <v>0</v>
      </c>
      <c r="O541" s="143">
        <f t="shared" si="66"/>
        <v>1</v>
      </c>
      <c r="P541" s="143">
        <f t="shared" si="69"/>
        <v>0</v>
      </c>
      <c r="Q541" s="143">
        <f t="shared" si="70"/>
        <v>10</v>
      </c>
      <c r="R541" s="143">
        <f t="shared" si="71"/>
        <v>1</v>
      </c>
      <c r="S541" s="146"/>
      <c r="T541" s="259">
        <v>484035308</v>
      </c>
      <c r="U541" s="129" t="s">
        <v>127</v>
      </c>
      <c r="V541" s="259">
        <v>0</v>
      </c>
      <c r="W541" s="259">
        <v>0</v>
      </c>
      <c r="X541" s="259">
        <v>0</v>
      </c>
      <c r="Y541" s="259">
        <v>0</v>
      </c>
      <c r="Z541" s="259">
        <v>1</v>
      </c>
      <c r="AA541" s="259">
        <v>0</v>
      </c>
      <c r="AB541" s="259">
        <v>0</v>
      </c>
      <c r="AC541" s="259">
        <v>0</v>
      </c>
      <c r="AD541" s="259">
        <v>0</v>
      </c>
      <c r="AE541" s="259">
        <v>0</v>
      </c>
      <c r="AF541" s="259">
        <v>1</v>
      </c>
      <c r="AG541" s="259">
        <v>0</v>
      </c>
      <c r="AH541" s="259">
        <v>0</v>
      </c>
      <c r="AI541" s="259">
        <v>0</v>
      </c>
      <c r="AJ541" s="259">
        <v>0</v>
      </c>
      <c r="AK541" s="128"/>
      <c r="AL541" s="259">
        <v>484</v>
      </c>
      <c r="AM541" s="259">
        <v>35</v>
      </c>
      <c r="AN541" s="259">
        <v>308</v>
      </c>
      <c r="AO541" s="259">
        <v>10</v>
      </c>
    </row>
    <row r="542" spans="1:41">
      <c r="A542" s="131">
        <f t="shared" si="67"/>
        <v>485258030</v>
      </c>
      <c r="B542" s="132" t="str">
        <f t="shared" si="67"/>
        <v>SALEM ACADEMY</v>
      </c>
      <c r="C542" s="143">
        <f t="shared" si="65"/>
        <v>0</v>
      </c>
      <c r="D542" s="143">
        <f t="shared" si="65"/>
        <v>0</v>
      </c>
      <c r="E542" s="143">
        <f t="shared" si="65"/>
        <v>0</v>
      </c>
      <c r="F542" s="143">
        <f t="shared" si="64"/>
        <v>0</v>
      </c>
      <c r="G542" s="143">
        <f t="shared" si="64"/>
        <v>0</v>
      </c>
      <c r="H542" s="143">
        <f t="shared" si="64"/>
        <v>2</v>
      </c>
      <c r="I542" s="143">
        <f t="shared" si="68"/>
        <v>0.1125</v>
      </c>
      <c r="J542" s="143"/>
      <c r="K542" s="143">
        <f t="shared" si="66"/>
        <v>0</v>
      </c>
      <c r="L542" s="143">
        <f t="shared" si="66"/>
        <v>0</v>
      </c>
      <c r="M542" s="143">
        <f t="shared" si="66"/>
        <v>1</v>
      </c>
      <c r="N542" s="143">
        <f t="shared" si="66"/>
        <v>0</v>
      </c>
      <c r="O542" s="143">
        <f t="shared" si="66"/>
        <v>1</v>
      </c>
      <c r="P542" s="143">
        <f t="shared" si="69"/>
        <v>0</v>
      </c>
      <c r="Q542" s="143">
        <f t="shared" si="70"/>
        <v>8</v>
      </c>
      <c r="R542" s="143">
        <f t="shared" si="71"/>
        <v>3</v>
      </c>
      <c r="S542" s="146"/>
      <c r="T542" s="259">
        <v>485258030</v>
      </c>
      <c r="U542" s="129" t="s">
        <v>129</v>
      </c>
      <c r="V542" s="259">
        <v>0</v>
      </c>
      <c r="W542" s="259">
        <v>0</v>
      </c>
      <c r="X542" s="259">
        <v>0</v>
      </c>
      <c r="Y542" s="259">
        <v>0</v>
      </c>
      <c r="Z542" s="259">
        <v>0</v>
      </c>
      <c r="AA542" s="259">
        <v>2</v>
      </c>
      <c r="AB542" s="259">
        <v>0</v>
      </c>
      <c r="AC542" s="259">
        <v>0</v>
      </c>
      <c r="AD542" s="259">
        <v>1</v>
      </c>
      <c r="AE542" s="259">
        <v>0</v>
      </c>
      <c r="AF542" s="259">
        <v>1</v>
      </c>
      <c r="AG542" s="259">
        <v>0</v>
      </c>
      <c r="AH542" s="259">
        <v>0</v>
      </c>
      <c r="AI542" s="259">
        <v>0</v>
      </c>
      <c r="AJ542" s="259">
        <v>0</v>
      </c>
      <c r="AK542" s="128"/>
      <c r="AL542" s="259">
        <v>485</v>
      </c>
      <c r="AM542" s="259">
        <v>258</v>
      </c>
      <c r="AN542" s="259">
        <v>30</v>
      </c>
      <c r="AO542" s="259">
        <v>8</v>
      </c>
    </row>
    <row r="543" spans="1:41">
      <c r="A543" s="131">
        <f t="shared" si="67"/>
        <v>485258035</v>
      </c>
      <c r="B543" s="132" t="str">
        <f t="shared" si="67"/>
        <v>SALEM ACADEMY</v>
      </c>
      <c r="C543" s="143">
        <f t="shared" si="65"/>
        <v>0</v>
      </c>
      <c r="D543" s="143">
        <f t="shared" si="65"/>
        <v>0</v>
      </c>
      <c r="E543" s="143">
        <f t="shared" si="65"/>
        <v>0</v>
      </c>
      <c r="F543" s="143">
        <f t="shared" si="64"/>
        <v>0</v>
      </c>
      <c r="G543" s="143">
        <f t="shared" si="64"/>
        <v>0</v>
      </c>
      <c r="H543" s="143">
        <f t="shared" si="64"/>
        <v>2</v>
      </c>
      <c r="I543" s="143">
        <f t="shared" si="68"/>
        <v>7.4999999999999997E-2</v>
      </c>
      <c r="J543" s="143"/>
      <c r="K543" s="143">
        <f t="shared" si="66"/>
        <v>0</v>
      </c>
      <c r="L543" s="143">
        <f t="shared" si="66"/>
        <v>0</v>
      </c>
      <c r="M543" s="143">
        <f t="shared" si="66"/>
        <v>0</v>
      </c>
      <c r="N543" s="143">
        <f t="shared" si="66"/>
        <v>0</v>
      </c>
      <c r="O543" s="143">
        <f t="shared" si="66"/>
        <v>0</v>
      </c>
      <c r="P543" s="143">
        <f t="shared" si="69"/>
        <v>0</v>
      </c>
      <c r="Q543" s="143">
        <f t="shared" si="70"/>
        <v>1</v>
      </c>
      <c r="R543" s="143">
        <f t="shared" si="71"/>
        <v>2</v>
      </c>
      <c r="S543" s="146"/>
      <c r="T543" s="259">
        <v>485258035</v>
      </c>
      <c r="U543" s="129" t="s">
        <v>129</v>
      </c>
      <c r="V543" s="259">
        <v>0</v>
      </c>
      <c r="W543" s="259">
        <v>0</v>
      </c>
      <c r="X543" s="259">
        <v>0</v>
      </c>
      <c r="Y543" s="259">
        <v>0</v>
      </c>
      <c r="Z543" s="259">
        <v>0</v>
      </c>
      <c r="AA543" s="259">
        <v>2</v>
      </c>
      <c r="AB543" s="259">
        <v>0</v>
      </c>
      <c r="AC543" s="259">
        <v>0</v>
      </c>
      <c r="AD543" s="259">
        <v>0</v>
      </c>
      <c r="AE543" s="259">
        <v>0</v>
      </c>
      <c r="AF543" s="259">
        <v>0</v>
      </c>
      <c r="AG543" s="259">
        <v>0</v>
      </c>
      <c r="AH543" s="259">
        <v>0</v>
      </c>
      <c r="AI543" s="259">
        <v>0</v>
      </c>
      <c r="AJ543" s="259">
        <v>0</v>
      </c>
      <c r="AK543" s="128"/>
      <c r="AL543" s="259">
        <v>485</v>
      </c>
      <c r="AM543" s="259">
        <v>258</v>
      </c>
      <c r="AN543" s="259">
        <v>35</v>
      </c>
      <c r="AO543" s="259">
        <v>1</v>
      </c>
    </row>
    <row r="544" spans="1:41">
      <c r="A544" s="131">
        <f t="shared" si="67"/>
        <v>485258163</v>
      </c>
      <c r="B544" s="132" t="str">
        <f t="shared" si="67"/>
        <v>SALEM ACADEMY</v>
      </c>
      <c r="C544" s="143">
        <f t="shared" si="65"/>
        <v>0</v>
      </c>
      <c r="D544" s="143">
        <f t="shared" si="65"/>
        <v>0</v>
      </c>
      <c r="E544" s="143">
        <f t="shared" si="65"/>
        <v>0</v>
      </c>
      <c r="F544" s="143">
        <f t="shared" si="64"/>
        <v>0</v>
      </c>
      <c r="G544" s="143">
        <f t="shared" si="64"/>
        <v>0</v>
      </c>
      <c r="H544" s="143">
        <f t="shared" si="64"/>
        <v>18</v>
      </c>
      <c r="I544" s="143">
        <f t="shared" si="68"/>
        <v>0.67500000000000004</v>
      </c>
      <c r="J544" s="143"/>
      <c r="K544" s="143">
        <f t="shared" si="66"/>
        <v>0</v>
      </c>
      <c r="L544" s="143">
        <f t="shared" si="66"/>
        <v>0</v>
      </c>
      <c r="M544" s="143">
        <f t="shared" si="66"/>
        <v>0</v>
      </c>
      <c r="N544" s="143">
        <f t="shared" si="66"/>
        <v>0</v>
      </c>
      <c r="O544" s="143">
        <f t="shared" si="66"/>
        <v>0</v>
      </c>
      <c r="P544" s="143">
        <f t="shared" si="69"/>
        <v>8</v>
      </c>
      <c r="Q544" s="143">
        <f t="shared" si="70"/>
        <v>9</v>
      </c>
      <c r="R544" s="143">
        <f t="shared" si="71"/>
        <v>18</v>
      </c>
      <c r="S544" s="146"/>
      <c r="T544" s="259">
        <v>485258163</v>
      </c>
      <c r="U544" s="129" t="s">
        <v>129</v>
      </c>
      <c r="V544" s="259">
        <v>0</v>
      </c>
      <c r="W544" s="259">
        <v>0</v>
      </c>
      <c r="X544" s="259">
        <v>0</v>
      </c>
      <c r="Y544" s="259">
        <v>0</v>
      </c>
      <c r="Z544" s="259">
        <v>0</v>
      </c>
      <c r="AA544" s="259">
        <v>18</v>
      </c>
      <c r="AB544" s="259">
        <v>0</v>
      </c>
      <c r="AC544" s="259">
        <v>0</v>
      </c>
      <c r="AD544" s="259">
        <v>0</v>
      </c>
      <c r="AE544" s="259">
        <v>0</v>
      </c>
      <c r="AF544" s="259">
        <v>0</v>
      </c>
      <c r="AG544" s="259">
        <v>0</v>
      </c>
      <c r="AH544" s="259">
        <v>0</v>
      </c>
      <c r="AI544" s="259">
        <v>0</v>
      </c>
      <c r="AJ544" s="259">
        <v>8</v>
      </c>
      <c r="AK544" s="128"/>
      <c r="AL544" s="259">
        <v>485</v>
      </c>
      <c r="AM544" s="259">
        <v>258</v>
      </c>
      <c r="AN544" s="259">
        <v>163</v>
      </c>
      <c r="AO544" s="259">
        <v>9</v>
      </c>
    </row>
    <row r="545" spans="1:41">
      <c r="A545" s="131">
        <f t="shared" si="67"/>
        <v>485258168</v>
      </c>
      <c r="B545" s="132" t="str">
        <f t="shared" si="67"/>
        <v>SALEM ACADEMY</v>
      </c>
      <c r="C545" s="143">
        <f t="shared" si="65"/>
        <v>0</v>
      </c>
      <c r="D545" s="143">
        <f t="shared" si="65"/>
        <v>0</v>
      </c>
      <c r="E545" s="143">
        <f t="shared" si="65"/>
        <v>0</v>
      </c>
      <c r="F545" s="143">
        <f t="shared" si="64"/>
        <v>0</v>
      </c>
      <c r="G545" s="143">
        <f t="shared" si="64"/>
        <v>0</v>
      </c>
      <c r="H545" s="143">
        <f t="shared" si="64"/>
        <v>2</v>
      </c>
      <c r="I545" s="143">
        <f t="shared" si="68"/>
        <v>7.4999999999999997E-2</v>
      </c>
      <c r="J545" s="143"/>
      <c r="K545" s="143">
        <f t="shared" si="66"/>
        <v>0</v>
      </c>
      <c r="L545" s="143">
        <f t="shared" si="66"/>
        <v>0</v>
      </c>
      <c r="M545" s="143">
        <f t="shared" si="66"/>
        <v>0</v>
      </c>
      <c r="N545" s="143">
        <f t="shared" si="66"/>
        <v>0</v>
      </c>
      <c r="O545" s="143">
        <f t="shared" si="66"/>
        <v>0</v>
      </c>
      <c r="P545" s="143">
        <f t="shared" si="69"/>
        <v>2</v>
      </c>
      <c r="Q545" s="143">
        <f t="shared" si="70"/>
        <v>10</v>
      </c>
      <c r="R545" s="143">
        <f t="shared" si="71"/>
        <v>2</v>
      </c>
      <c r="S545" s="146"/>
      <c r="T545" s="259">
        <v>485258168</v>
      </c>
      <c r="U545" s="129" t="s">
        <v>129</v>
      </c>
      <c r="V545" s="259">
        <v>0</v>
      </c>
      <c r="W545" s="259">
        <v>0</v>
      </c>
      <c r="X545" s="259">
        <v>0</v>
      </c>
      <c r="Y545" s="259">
        <v>0</v>
      </c>
      <c r="Z545" s="259">
        <v>0</v>
      </c>
      <c r="AA545" s="259">
        <v>2</v>
      </c>
      <c r="AB545" s="259">
        <v>0</v>
      </c>
      <c r="AC545" s="259">
        <v>0</v>
      </c>
      <c r="AD545" s="259">
        <v>0</v>
      </c>
      <c r="AE545" s="259">
        <v>0</v>
      </c>
      <c r="AF545" s="259">
        <v>0</v>
      </c>
      <c r="AG545" s="259">
        <v>0</v>
      </c>
      <c r="AH545" s="259">
        <v>0</v>
      </c>
      <c r="AI545" s="259">
        <v>0</v>
      </c>
      <c r="AJ545" s="259">
        <v>2</v>
      </c>
      <c r="AK545" s="128"/>
      <c r="AL545" s="259">
        <v>485</v>
      </c>
      <c r="AM545" s="259">
        <v>258</v>
      </c>
      <c r="AN545" s="259">
        <v>168</v>
      </c>
      <c r="AO545" s="259">
        <v>10</v>
      </c>
    </row>
    <row r="546" spans="1:41">
      <c r="A546" s="131">
        <f t="shared" si="67"/>
        <v>485258229</v>
      </c>
      <c r="B546" s="132" t="str">
        <f t="shared" si="67"/>
        <v>SALEM ACADEMY</v>
      </c>
      <c r="C546" s="143">
        <f t="shared" si="65"/>
        <v>0</v>
      </c>
      <c r="D546" s="143">
        <f t="shared" si="65"/>
        <v>0</v>
      </c>
      <c r="E546" s="143">
        <f t="shared" si="65"/>
        <v>0</v>
      </c>
      <c r="F546" s="143">
        <f t="shared" si="64"/>
        <v>0</v>
      </c>
      <c r="G546" s="143">
        <f t="shared" si="64"/>
        <v>3</v>
      </c>
      <c r="H546" s="143">
        <f t="shared" si="64"/>
        <v>8</v>
      </c>
      <c r="I546" s="143">
        <f t="shared" si="68"/>
        <v>0.45</v>
      </c>
      <c r="J546" s="143"/>
      <c r="K546" s="143">
        <f t="shared" si="66"/>
        <v>0</v>
      </c>
      <c r="L546" s="143">
        <f t="shared" si="66"/>
        <v>0</v>
      </c>
      <c r="M546" s="143">
        <f t="shared" si="66"/>
        <v>1</v>
      </c>
      <c r="N546" s="143">
        <f t="shared" si="66"/>
        <v>0</v>
      </c>
      <c r="O546" s="143">
        <f t="shared" si="66"/>
        <v>2</v>
      </c>
      <c r="P546" s="143">
        <f t="shared" si="69"/>
        <v>3</v>
      </c>
      <c r="Q546" s="143">
        <f t="shared" si="70"/>
        <v>9</v>
      </c>
      <c r="R546" s="143">
        <f t="shared" si="71"/>
        <v>12</v>
      </c>
      <c r="S546" s="146"/>
      <c r="T546" s="259">
        <v>485258229</v>
      </c>
      <c r="U546" s="129" t="s">
        <v>129</v>
      </c>
      <c r="V546" s="259">
        <v>0</v>
      </c>
      <c r="W546" s="259">
        <v>0</v>
      </c>
      <c r="X546" s="259">
        <v>0</v>
      </c>
      <c r="Y546" s="259">
        <v>0</v>
      </c>
      <c r="Z546" s="259">
        <v>3</v>
      </c>
      <c r="AA546" s="259">
        <v>8</v>
      </c>
      <c r="AB546" s="259">
        <v>0</v>
      </c>
      <c r="AC546" s="259">
        <v>0</v>
      </c>
      <c r="AD546" s="259">
        <v>1</v>
      </c>
      <c r="AE546" s="259">
        <v>0</v>
      </c>
      <c r="AF546" s="259">
        <v>2</v>
      </c>
      <c r="AG546" s="259">
        <v>0</v>
      </c>
      <c r="AH546" s="259">
        <v>0</v>
      </c>
      <c r="AI546" s="259">
        <v>0</v>
      </c>
      <c r="AJ546" s="259">
        <v>3</v>
      </c>
      <c r="AK546" s="128"/>
      <c r="AL546" s="259">
        <v>485</v>
      </c>
      <c r="AM546" s="259">
        <v>258</v>
      </c>
      <c r="AN546" s="259">
        <v>229</v>
      </c>
      <c r="AO546" s="259">
        <v>9</v>
      </c>
    </row>
    <row r="547" spans="1:41">
      <c r="A547" s="131">
        <f t="shared" si="67"/>
        <v>485258248</v>
      </c>
      <c r="B547" s="132" t="str">
        <f t="shared" si="67"/>
        <v>SALEM ACADEMY</v>
      </c>
      <c r="C547" s="143">
        <f t="shared" si="65"/>
        <v>0</v>
      </c>
      <c r="D547" s="143">
        <f t="shared" si="65"/>
        <v>0</v>
      </c>
      <c r="E547" s="143">
        <f t="shared" si="65"/>
        <v>0</v>
      </c>
      <c r="F547" s="143">
        <f t="shared" si="64"/>
        <v>0</v>
      </c>
      <c r="G547" s="143">
        <f t="shared" si="64"/>
        <v>1</v>
      </c>
      <c r="H547" s="143">
        <f t="shared" si="64"/>
        <v>0</v>
      </c>
      <c r="I547" s="143">
        <f t="shared" si="68"/>
        <v>3.7499999999999999E-2</v>
      </c>
      <c r="J547" s="143"/>
      <c r="K547" s="143">
        <f t="shared" si="66"/>
        <v>0</v>
      </c>
      <c r="L547" s="143">
        <f t="shared" si="66"/>
        <v>0</v>
      </c>
      <c r="M547" s="143">
        <f t="shared" si="66"/>
        <v>0</v>
      </c>
      <c r="N547" s="143">
        <f t="shared" si="66"/>
        <v>0</v>
      </c>
      <c r="O547" s="143">
        <f t="shared" si="66"/>
        <v>0</v>
      </c>
      <c r="P547" s="143">
        <f t="shared" si="69"/>
        <v>0</v>
      </c>
      <c r="Q547" s="143">
        <f t="shared" si="70"/>
        <v>1</v>
      </c>
      <c r="R547" s="143">
        <f t="shared" si="71"/>
        <v>1</v>
      </c>
      <c r="S547" s="146"/>
      <c r="T547" s="259">
        <v>485258248</v>
      </c>
      <c r="U547" s="129" t="s">
        <v>129</v>
      </c>
      <c r="V547" s="259">
        <v>0</v>
      </c>
      <c r="W547" s="259">
        <v>0</v>
      </c>
      <c r="X547" s="259">
        <v>0</v>
      </c>
      <c r="Y547" s="259">
        <v>0</v>
      </c>
      <c r="Z547" s="259">
        <v>1</v>
      </c>
      <c r="AA547" s="259">
        <v>0</v>
      </c>
      <c r="AB547" s="259">
        <v>0</v>
      </c>
      <c r="AC547" s="259">
        <v>0</v>
      </c>
      <c r="AD547" s="259">
        <v>0</v>
      </c>
      <c r="AE547" s="259">
        <v>0</v>
      </c>
      <c r="AF547" s="259">
        <v>0</v>
      </c>
      <c r="AG547" s="259">
        <v>0</v>
      </c>
      <c r="AH547" s="259">
        <v>0</v>
      </c>
      <c r="AI547" s="259">
        <v>0</v>
      </c>
      <c r="AJ547" s="259">
        <v>0</v>
      </c>
      <c r="AK547" s="128"/>
      <c r="AL547" s="259">
        <v>485</v>
      </c>
      <c r="AM547" s="259">
        <v>258</v>
      </c>
      <c r="AN547" s="259">
        <v>248</v>
      </c>
      <c r="AO547" s="259">
        <v>1</v>
      </c>
    </row>
    <row r="548" spans="1:41">
      <c r="A548" s="131">
        <f t="shared" si="67"/>
        <v>485258258</v>
      </c>
      <c r="B548" s="132" t="str">
        <f t="shared" si="67"/>
        <v>SALEM ACADEMY</v>
      </c>
      <c r="C548" s="143">
        <f t="shared" si="65"/>
        <v>0</v>
      </c>
      <c r="D548" s="143">
        <f t="shared" si="65"/>
        <v>0</v>
      </c>
      <c r="E548" s="143">
        <f t="shared" si="65"/>
        <v>0</v>
      </c>
      <c r="F548" s="143">
        <f t="shared" si="64"/>
        <v>0</v>
      </c>
      <c r="G548" s="143">
        <f t="shared" si="64"/>
        <v>200</v>
      </c>
      <c r="H548" s="143">
        <f t="shared" si="64"/>
        <v>166</v>
      </c>
      <c r="I548" s="143">
        <f t="shared" si="68"/>
        <v>14.25</v>
      </c>
      <c r="J548" s="143"/>
      <c r="K548" s="143">
        <f t="shared" si="66"/>
        <v>0</v>
      </c>
      <c r="L548" s="143">
        <f t="shared" si="66"/>
        <v>0</v>
      </c>
      <c r="M548" s="143">
        <f t="shared" si="66"/>
        <v>14</v>
      </c>
      <c r="N548" s="143">
        <f t="shared" si="66"/>
        <v>0</v>
      </c>
      <c r="O548" s="143">
        <f t="shared" si="66"/>
        <v>74</v>
      </c>
      <c r="P548" s="143">
        <f t="shared" si="69"/>
        <v>66</v>
      </c>
      <c r="Q548" s="143">
        <f t="shared" si="70"/>
        <v>8</v>
      </c>
      <c r="R548" s="143">
        <f t="shared" si="71"/>
        <v>380</v>
      </c>
      <c r="S548" s="146"/>
      <c r="T548" s="259">
        <v>485258258</v>
      </c>
      <c r="U548" s="129" t="s">
        <v>129</v>
      </c>
      <c r="V548" s="259">
        <v>0</v>
      </c>
      <c r="W548" s="259">
        <v>0</v>
      </c>
      <c r="X548" s="259">
        <v>0</v>
      </c>
      <c r="Y548" s="259">
        <v>0</v>
      </c>
      <c r="Z548" s="259">
        <v>200</v>
      </c>
      <c r="AA548" s="259">
        <v>166</v>
      </c>
      <c r="AB548" s="259">
        <v>0</v>
      </c>
      <c r="AC548" s="259">
        <v>0</v>
      </c>
      <c r="AD548" s="259">
        <v>14</v>
      </c>
      <c r="AE548" s="259">
        <v>0</v>
      </c>
      <c r="AF548" s="259">
        <v>74</v>
      </c>
      <c r="AG548" s="259">
        <v>0</v>
      </c>
      <c r="AH548" s="259">
        <v>0</v>
      </c>
      <c r="AI548" s="259">
        <v>0</v>
      </c>
      <c r="AJ548" s="259">
        <v>66</v>
      </c>
      <c r="AK548" s="128"/>
      <c r="AL548" s="259">
        <v>485</v>
      </c>
      <c r="AM548" s="259">
        <v>258</v>
      </c>
      <c r="AN548" s="259">
        <v>258</v>
      </c>
      <c r="AO548" s="259">
        <v>8</v>
      </c>
    </row>
    <row r="549" spans="1:41">
      <c r="A549" s="131">
        <f t="shared" si="67"/>
        <v>485258773</v>
      </c>
      <c r="B549" s="132" t="str">
        <f t="shared" si="67"/>
        <v>SALEM ACADEMY</v>
      </c>
      <c r="C549" s="143">
        <f t="shared" si="65"/>
        <v>0</v>
      </c>
      <c r="D549" s="143">
        <f t="shared" si="65"/>
        <v>0</v>
      </c>
      <c r="E549" s="143">
        <f t="shared" si="65"/>
        <v>0</v>
      </c>
      <c r="F549" s="143">
        <f t="shared" si="64"/>
        <v>0</v>
      </c>
      <c r="G549" s="143">
        <f t="shared" si="64"/>
        <v>0</v>
      </c>
      <c r="H549" s="143">
        <f t="shared" si="64"/>
        <v>1</v>
      </c>
      <c r="I549" s="143">
        <f t="shared" si="68"/>
        <v>3.7499999999999999E-2</v>
      </c>
      <c r="J549" s="143"/>
      <c r="K549" s="143">
        <f t="shared" si="66"/>
        <v>0</v>
      </c>
      <c r="L549" s="143">
        <f t="shared" si="66"/>
        <v>0</v>
      </c>
      <c r="M549" s="143">
        <f t="shared" si="66"/>
        <v>0</v>
      </c>
      <c r="N549" s="143">
        <f t="shared" si="66"/>
        <v>0</v>
      </c>
      <c r="O549" s="143">
        <f t="shared" si="66"/>
        <v>0</v>
      </c>
      <c r="P549" s="143">
        <f t="shared" si="69"/>
        <v>0</v>
      </c>
      <c r="Q549" s="143">
        <f t="shared" si="70"/>
        <v>1</v>
      </c>
      <c r="R549" s="143">
        <f t="shared" si="71"/>
        <v>1</v>
      </c>
      <c r="S549" s="146"/>
      <c r="T549" s="259">
        <v>485258773</v>
      </c>
      <c r="U549" s="129" t="s">
        <v>129</v>
      </c>
      <c r="V549" s="259">
        <v>0</v>
      </c>
      <c r="W549" s="259">
        <v>0</v>
      </c>
      <c r="X549" s="259">
        <v>0</v>
      </c>
      <c r="Y549" s="259">
        <v>0</v>
      </c>
      <c r="Z549" s="259">
        <v>0</v>
      </c>
      <c r="AA549" s="259">
        <v>1</v>
      </c>
      <c r="AB549" s="259">
        <v>0</v>
      </c>
      <c r="AC549" s="259">
        <v>0</v>
      </c>
      <c r="AD549" s="259">
        <v>0</v>
      </c>
      <c r="AE549" s="259">
        <v>0</v>
      </c>
      <c r="AF549" s="259">
        <v>0</v>
      </c>
      <c r="AG549" s="259">
        <v>0</v>
      </c>
      <c r="AH549" s="259">
        <v>0</v>
      </c>
      <c r="AI549" s="259">
        <v>0</v>
      </c>
      <c r="AJ549" s="259">
        <v>0</v>
      </c>
      <c r="AK549" s="128"/>
      <c r="AL549" s="259">
        <v>485</v>
      </c>
      <c r="AM549" s="259">
        <v>258</v>
      </c>
      <c r="AN549" s="259">
        <v>773</v>
      </c>
      <c r="AO549" s="259">
        <v>1</v>
      </c>
    </row>
    <row r="550" spans="1:41">
      <c r="A550" s="131">
        <f t="shared" si="67"/>
        <v>486348097</v>
      </c>
      <c r="B550" s="132" t="str">
        <f t="shared" si="67"/>
        <v>SEVEN HILLS</v>
      </c>
      <c r="C550" s="143">
        <f t="shared" si="65"/>
        <v>0</v>
      </c>
      <c r="D550" s="143">
        <f t="shared" si="65"/>
        <v>0</v>
      </c>
      <c r="E550" s="143">
        <f t="shared" si="65"/>
        <v>0</v>
      </c>
      <c r="F550" s="143">
        <f t="shared" si="64"/>
        <v>0</v>
      </c>
      <c r="G550" s="143">
        <f t="shared" si="64"/>
        <v>0</v>
      </c>
      <c r="H550" s="143">
        <f t="shared" si="64"/>
        <v>0</v>
      </c>
      <c r="I550" s="143">
        <f t="shared" si="68"/>
        <v>0.1125</v>
      </c>
      <c r="J550" s="143"/>
      <c r="K550" s="143">
        <f t="shared" si="66"/>
        <v>0</v>
      </c>
      <c r="L550" s="143">
        <f t="shared" si="66"/>
        <v>0</v>
      </c>
      <c r="M550" s="143">
        <f t="shared" si="66"/>
        <v>3</v>
      </c>
      <c r="N550" s="143">
        <f t="shared" si="66"/>
        <v>0</v>
      </c>
      <c r="O550" s="143">
        <f t="shared" si="66"/>
        <v>0</v>
      </c>
      <c r="P550" s="143">
        <f t="shared" si="69"/>
        <v>0</v>
      </c>
      <c r="Q550" s="143">
        <f t="shared" si="70"/>
        <v>1</v>
      </c>
      <c r="R550" s="143">
        <f t="shared" si="71"/>
        <v>3</v>
      </c>
      <c r="S550" s="146"/>
      <c r="T550" s="259">
        <v>486348097</v>
      </c>
      <c r="U550" s="129" t="s">
        <v>705</v>
      </c>
      <c r="V550" s="259">
        <v>0</v>
      </c>
      <c r="W550" s="259">
        <v>0</v>
      </c>
      <c r="X550" s="259">
        <v>0</v>
      </c>
      <c r="Y550" s="259">
        <v>0</v>
      </c>
      <c r="Z550" s="259">
        <v>0</v>
      </c>
      <c r="AA550" s="259">
        <v>0</v>
      </c>
      <c r="AB550" s="259">
        <v>0</v>
      </c>
      <c r="AC550" s="259">
        <v>0</v>
      </c>
      <c r="AD550" s="259">
        <v>3</v>
      </c>
      <c r="AE550" s="259">
        <v>0</v>
      </c>
      <c r="AF550" s="259">
        <v>0</v>
      </c>
      <c r="AG550" s="259">
        <v>0</v>
      </c>
      <c r="AH550" s="259">
        <v>0</v>
      </c>
      <c r="AI550" s="259">
        <v>0</v>
      </c>
      <c r="AJ550" s="259">
        <v>0</v>
      </c>
      <c r="AK550" s="128"/>
      <c r="AL550" s="259">
        <v>486</v>
      </c>
      <c r="AM550" s="259">
        <v>348</v>
      </c>
      <c r="AN550" s="259">
        <v>97</v>
      </c>
      <c r="AO550" s="259">
        <v>1</v>
      </c>
    </row>
    <row r="551" spans="1:41">
      <c r="A551" s="131">
        <f t="shared" si="67"/>
        <v>486348110</v>
      </c>
      <c r="B551" s="132" t="str">
        <f t="shared" si="67"/>
        <v>SEVEN HILLS</v>
      </c>
      <c r="C551" s="143">
        <f t="shared" si="65"/>
        <v>0</v>
      </c>
      <c r="D551" s="143">
        <f t="shared" si="65"/>
        <v>0</v>
      </c>
      <c r="E551" s="143">
        <f t="shared" si="65"/>
        <v>0</v>
      </c>
      <c r="F551" s="143">
        <f t="shared" si="64"/>
        <v>1</v>
      </c>
      <c r="G551" s="143">
        <f t="shared" si="64"/>
        <v>1</v>
      </c>
      <c r="H551" s="143">
        <f t="shared" si="64"/>
        <v>0</v>
      </c>
      <c r="I551" s="143">
        <f t="shared" si="68"/>
        <v>7.4999999999999997E-2</v>
      </c>
      <c r="J551" s="143"/>
      <c r="K551" s="143">
        <f t="shared" si="66"/>
        <v>0</v>
      </c>
      <c r="L551" s="143">
        <f t="shared" si="66"/>
        <v>0</v>
      </c>
      <c r="M551" s="143">
        <f t="shared" si="66"/>
        <v>0</v>
      </c>
      <c r="N551" s="143">
        <f t="shared" si="66"/>
        <v>0</v>
      </c>
      <c r="O551" s="143">
        <f t="shared" si="66"/>
        <v>0</v>
      </c>
      <c r="P551" s="143">
        <f t="shared" si="69"/>
        <v>0</v>
      </c>
      <c r="Q551" s="143">
        <f t="shared" si="70"/>
        <v>1</v>
      </c>
      <c r="R551" s="143">
        <f t="shared" si="71"/>
        <v>2</v>
      </c>
      <c r="S551" s="146"/>
      <c r="T551" s="259">
        <v>486348110</v>
      </c>
      <c r="U551" s="129" t="s">
        <v>705</v>
      </c>
      <c r="V551" s="259">
        <v>0</v>
      </c>
      <c r="W551" s="259">
        <v>0</v>
      </c>
      <c r="X551" s="259">
        <v>0</v>
      </c>
      <c r="Y551" s="259">
        <v>1</v>
      </c>
      <c r="Z551" s="259">
        <v>1</v>
      </c>
      <c r="AA551" s="259">
        <v>0</v>
      </c>
      <c r="AB551" s="259">
        <v>0</v>
      </c>
      <c r="AC551" s="259">
        <v>0</v>
      </c>
      <c r="AD551" s="259">
        <v>0</v>
      </c>
      <c r="AE551" s="259">
        <v>0</v>
      </c>
      <c r="AF551" s="259">
        <v>0</v>
      </c>
      <c r="AG551" s="259">
        <v>0</v>
      </c>
      <c r="AH551" s="259">
        <v>0</v>
      </c>
      <c r="AI551" s="259">
        <v>0</v>
      </c>
      <c r="AJ551" s="259">
        <v>0</v>
      </c>
      <c r="AK551" s="128"/>
      <c r="AL551" s="259">
        <v>486</v>
      </c>
      <c r="AM551" s="259">
        <v>348</v>
      </c>
      <c r="AN551" s="259">
        <v>110</v>
      </c>
      <c r="AO551" s="259">
        <v>1</v>
      </c>
    </row>
    <row r="552" spans="1:41">
      <c r="A552" s="131">
        <f t="shared" si="67"/>
        <v>486348151</v>
      </c>
      <c r="B552" s="132" t="str">
        <f t="shared" si="67"/>
        <v>SEVEN HILLS</v>
      </c>
      <c r="C552" s="143">
        <f t="shared" si="65"/>
        <v>0</v>
      </c>
      <c r="D552" s="143">
        <f t="shared" si="65"/>
        <v>0</v>
      </c>
      <c r="E552" s="143">
        <f t="shared" si="65"/>
        <v>0</v>
      </c>
      <c r="F552" s="143">
        <f t="shared" si="64"/>
        <v>1</v>
      </c>
      <c r="G552" s="143">
        <f t="shared" si="64"/>
        <v>0</v>
      </c>
      <c r="H552" s="143">
        <f t="shared" si="64"/>
        <v>0</v>
      </c>
      <c r="I552" s="143">
        <f t="shared" si="68"/>
        <v>3.7499999999999999E-2</v>
      </c>
      <c r="J552" s="143"/>
      <c r="K552" s="143">
        <f t="shared" si="66"/>
        <v>0</v>
      </c>
      <c r="L552" s="143">
        <f t="shared" si="66"/>
        <v>0</v>
      </c>
      <c r="M552" s="143">
        <f t="shared" si="66"/>
        <v>0</v>
      </c>
      <c r="N552" s="143">
        <f t="shared" si="66"/>
        <v>0</v>
      </c>
      <c r="O552" s="143">
        <f t="shared" si="66"/>
        <v>0</v>
      </c>
      <c r="P552" s="143">
        <f t="shared" si="69"/>
        <v>0</v>
      </c>
      <c r="Q552" s="143">
        <f t="shared" si="70"/>
        <v>1</v>
      </c>
      <c r="R552" s="143">
        <f t="shared" si="71"/>
        <v>1</v>
      </c>
      <c r="S552" s="146"/>
      <c r="T552" s="259">
        <v>486348151</v>
      </c>
      <c r="U552" s="129" t="s">
        <v>705</v>
      </c>
      <c r="V552" s="259">
        <v>0</v>
      </c>
      <c r="W552" s="259">
        <v>0</v>
      </c>
      <c r="X552" s="259">
        <v>0</v>
      </c>
      <c r="Y552" s="259">
        <v>1</v>
      </c>
      <c r="Z552" s="259">
        <v>0</v>
      </c>
      <c r="AA552" s="259">
        <v>0</v>
      </c>
      <c r="AB552" s="259">
        <v>0</v>
      </c>
      <c r="AC552" s="259">
        <v>0</v>
      </c>
      <c r="AD552" s="259">
        <v>0</v>
      </c>
      <c r="AE552" s="259">
        <v>0</v>
      </c>
      <c r="AF552" s="259">
        <v>0</v>
      </c>
      <c r="AG552" s="259">
        <v>0</v>
      </c>
      <c r="AH552" s="259">
        <v>0</v>
      </c>
      <c r="AI552" s="259">
        <v>0</v>
      </c>
      <c r="AJ552" s="259">
        <v>0</v>
      </c>
      <c r="AK552" s="128"/>
      <c r="AL552" s="259">
        <v>486</v>
      </c>
      <c r="AM552" s="259">
        <v>348</v>
      </c>
      <c r="AN552" s="259">
        <v>151</v>
      </c>
      <c r="AO552" s="259">
        <v>1</v>
      </c>
    </row>
    <row r="553" spans="1:41">
      <c r="A553" s="131">
        <f t="shared" si="67"/>
        <v>486348316</v>
      </c>
      <c r="B553" s="132" t="str">
        <f t="shared" si="67"/>
        <v>SEVEN HILLS</v>
      </c>
      <c r="C553" s="143">
        <f t="shared" si="65"/>
        <v>0</v>
      </c>
      <c r="D553" s="143">
        <f t="shared" si="65"/>
        <v>0</v>
      </c>
      <c r="E553" s="143">
        <f t="shared" si="65"/>
        <v>0</v>
      </c>
      <c r="F553" s="143">
        <f t="shared" si="64"/>
        <v>1</v>
      </c>
      <c r="G553" s="143">
        <f t="shared" si="64"/>
        <v>0</v>
      </c>
      <c r="H553" s="143">
        <f t="shared" si="64"/>
        <v>0</v>
      </c>
      <c r="I553" s="143">
        <f t="shared" si="68"/>
        <v>3.7499999999999999E-2</v>
      </c>
      <c r="J553" s="143"/>
      <c r="K553" s="143">
        <f t="shared" si="66"/>
        <v>0</v>
      </c>
      <c r="L553" s="143">
        <f t="shared" si="66"/>
        <v>0</v>
      </c>
      <c r="M553" s="143">
        <f t="shared" si="66"/>
        <v>0</v>
      </c>
      <c r="N553" s="143">
        <f t="shared" si="66"/>
        <v>0</v>
      </c>
      <c r="O553" s="143">
        <f t="shared" si="66"/>
        <v>0</v>
      </c>
      <c r="P553" s="143">
        <f t="shared" si="69"/>
        <v>0</v>
      </c>
      <c r="Q553" s="143">
        <f t="shared" si="70"/>
        <v>1</v>
      </c>
      <c r="R553" s="143">
        <f t="shared" si="71"/>
        <v>1</v>
      </c>
      <c r="S553" s="146"/>
      <c r="T553" s="259">
        <v>486348316</v>
      </c>
      <c r="U553" s="129" t="s">
        <v>705</v>
      </c>
      <c r="V553" s="259">
        <v>0</v>
      </c>
      <c r="W553" s="259">
        <v>0</v>
      </c>
      <c r="X553" s="259">
        <v>0</v>
      </c>
      <c r="Y553" s="259">
        <v>1</v>
      </c>
      <c r="Z553" s="259">
        <v>0</v>
      </c>
      <c r="AA553" s="259">
        <v>0</v>
      </c>
      <c r="AB553" s="259">
        <v>0</v>
      </c>
      <c r="AC553" s="259">
        <v>0</v>
      </c>
      <c r="AD553" s="259">
        <v>0</v>
      </c>
      <c r="AE553" s="259">
        <v>0</v>
      </c>
      <c r="AF553" s="259">
        <v>0</v>
      </c>
      <c r="AG553" s="259">
        <v>0</v>
      </c>
      <c r="AH553" s="259">
        <v>0</v>
      </c>
      <c r="AI553" s="259">
        <v>0</v>
      </c>
      <c r="AJ553" s="259">
        <v>0</v>
      </c>
      <c r="AK553" s="128"/>
      <c r="AL553" s="259">
        <v>486</v>
      </c>
      <c r="AM553" s="259">
        <v>348</v>
      </c>
      <c r="AN553" s="259">
        <v>316</v>
      </c>
      <c r="AO553" s="259">
        <v>1</v>
      </c>
    </row>
    <row r="554" spans="1:41">
      <c r="A554" s="131">
        <f t="shared" si="67"/>
        <v>486348348</v>
      </c>
      <c r="B554" s="132" t="str">
        <f t="shared" si="67"/>
        <v>SEVEN HILLS</v>
      </c>
      <c r="C554" s="143">
        <f t="shared" si="65"/>
        <v>0</v>
      </c>
      <c r="D554" s="143">
        <f t="shared" si="65"/>
        <v>0</v>
      </c>
      <c r="E554" s="143">
        <f t="shared" si="65"/>
        <v>75</v>
      </c>
      <c r="F554" s="143">
        <f t="shared" si="64"/>
        <v>301</v>
      </c>
      <c r="G554" s="143">
        <f t="shared" si="64"/>
        <v>145</v>
      </c>
      <c r="H554" s="143">
        <f t="shared" si="64"/>
        <v>0</v>
      </c>
      <c r="I554" s="143">
        <f t="shared" si="68"/>
        <v>25.425000000000001</v>
      </c>
      <c r="J554" s="143"/>
      <c r="K554" s="143">
        <f t="shared" si="66"/>
        <v>0</v>
      </c>
      <c r="L554" s="143">
        <f t="shared" si="66"/>
        <v>0</v>
      </c>
      <c r="M554" s="143">
        <f t="shared" si="66"/>
        <v>157</v>
      </c>
      <c r="N554" s="143">
        <f t="shared" si="66"/>
        <v>0</v>
      </c>
      <c r="O554" s="143">
        <f t="shared" si="66"/>
        <v>355</v>
      </c>
      <c r="P554" s="143">
        <f t="shared" si="69"/>
        <v>65</v>
      </c>
      <c r="Q554" s="143">
        <f t="shared" si="70"/>
        <v>10</v>
      </c>
      <c r="R554" s="143">
        <f t="shared" si="71"/>
        <v>678</v>
      </c>
      <c r="S554" s="146"/>
      <c r="T554" s="259">
        <v>486348348</v>
      </c>
      <c r="U554" s="129" t="s">
        <v>705</v>
      </c>
      <c r="V554" s="259">
        <v>0</v>
      </c>
      <c r="W554" s="259">
        <v>0</v>
      </c>
      <c r="X554" s="259">
        <v>75</v>
      </c>
      <c r="Y554" s="259">
        <v>301</v>
      </c>
      <c r="Z554" s="259">
        <v>145</v>
      </c>
      <c r="AA554" s="259">
        <v>0</v>
      </c>
      <c r="AB554" s="259">
        <v>0</v>
      </c>
      <c r="AC554" s="259">
        <v>0</v>
      </c>
      <c r="AD554" s="259">
        <v>157</v>
      </c>
      <c r="AE554" s="259">
        <v>0</v>
      </c>
      <c r="AF554" s="259">
        <v>355</v>
      </c>
      <c r="AG554" s="259">
        <v>0</v>
      </c>
      <c r="AH554" s="259">
        <v>0</v>
      </c>
      <c r="AI554" s="259">
        <v>65</v>
      </c>
      <c r="AJ554" s="259">
        <v>0</v>
      </c>
      <c r="AK554" s="128"/>
      <c r="AL554" s="259">
        <v>486</v>
      </c>
      <c r="AM554" s="259">
        <v>348</v>
      </c>
      <c r="AN554" s="259">
        <v>348</v>
      </c>
      <c r="AO554" s="259">
        <v>10</v>
      </c>
    </row>
    <row r="555" spans="1:41">
      <c r="A555" s="131">
        <f t="shared" si="67"/>
        <v>486348767</v>
      </c>
      <c r="B555" s="132" t="str">
        <f t="shared" si="67"/>
        <v>SEVEN HILLS</v>
      </c>
      <c r="C555" s="143">
        <f t="shared" si="65"/>
        <v>0</v>
      </c>
      <c r="D555" s="143">
        <f t="shared" si="65"/>
        <v>0</v>
      </c>
      <c r="E555" s="143">
        <f t="shared" si="65"/>
        <v>0</v>
      </c>
      <c r="F555" s="143">
        <f t="shared" si="64"/>
        <v>2</v>
      </c>
      <c r="G555" s="143">
        <f t="shared" si="64"/>
        <v>3</v>
      </c>
      <c r="H555" s="143">
        <f t="shared" si="64"/>
        <v>0</v>
      </c>
      <c r="I555" s="143">
        <f t="shared" si="68"/>
        <v>0.1875</v>
      </c>
      <c r="J555" s="143"/>
      <c r="K555" s="143">
        <f t="shared" si="66"/>
        <v>0</v>
      </c>
      <c r="L555" s="143">
        <f t="shared" si="66"/>
        <v>0</v>
      </c>
      <c r="M555" s="143">
        <f t="shared" si="66"/>
        <v>0</v>
      </c>
      <c r="N555" s="143">
        <f t="shared" si="66"/>
        <v>0</v>
      </c>
      <c r="O555" s="143">
        <f t="shared" si="66"/>
        <v>3</v>
      </c>
      <c r="P555" s="143">
        <f t="shared" si="69"/>
        <v>0</v>
      </c>
      <c r="Q555" s="143">
        <f t="shared" si="70"/>
        <v>10</v>
      </c>
      <c r="R555" s="143">
        <f t="shared" si="71"/>
        <v>5</v>
      </c>
      <c r="S555" s="146"/>
      <c r="T555" s="259">
        <v>486348767</v>
      </c>
      <c r="U555" s="129" t="s">
        <v>705</v>
      </c>
      <c r="V555" s="259">
        <v>0</v>
      </c>
      <c r="W555" s="259">
        <v>0</v>
      </c>
      <c r="X555" s="259">
        <v>0</v>
      </c>
      <c r="Y555" s="259">
        <v>2</v>
      </c>
      <c r="Z555" s="259">
        <v>3</v>
      </c>
      <c r="AA555" s="259">
        <v>0</v>
      </c>
      <c r="AB555" s="259">
        <v>0</v>
      </c>
      <c r="AC555" s="259">
        <v>0</v>
      </c>
      <c r="AD555" s="259">
        <v>0</v>
      </c>
      <c r="AE555" s="259">
        <v>0</v>
      </c>
      <c r="AF555" s="259">
        <v>3</v>
      </c>
      <c r="AG555" s="259">
        <v>0</v>
      </c>
      <c r="AH555" s="259">
        <v>0</v>
      </c>
      <c r="AI555" s="259">
        <v>0</v>
      </c>
      <c r="AJ555" s="259">
        <v>0</v>
      </c>
      <c r="AK555" s="128"/>
      <c r="AL555" s="259">
        <v>486</v>
      </c>
      <c r="AM555" s="259">
        <v>348</v>
      </c>
      <c r="AN555" s="259">
        <v>767</v>
      </c>
      <c r="AO555" s="259">
        <v>10</v>
      </c>
    </row>
    <row r="556" spans="1:41">
      <c r="A556" s="131">
        <f t="shared" si="67"/>
        <v>487049031</v>
      </c>
      <c r="B556" s="132" t="str">
        <f t="shared" si="67"/>
        <v>PROSPECT HILL ACADEMY</v>
      </c>
      <c r="C556" s="143">
        <f t="shared" si="65"/>
        <v>0</v>
      </c>
      <c r="D556" s="143">
        <f t="shared" si="65"/>
        <v>0</v>
      </c>
      <c r="E556" s="143">
        <f t="shared" si="65"/>
        <v>0</v>
      </c>
      <c r="F556" s="143">
        <f t="shared" si="64"/>
        <v>0</v>
      </c>
      <c r="G556" s="143">
        <f t="shared" si="64"/>
        <v>2</v>
      </c>
      <c r="H556" s="143">
        <f t="shared" si="64"/>
        <v>2</v>
      </c>
      <c r="I556" s="143">
        <f t="shared" si="68"/>
        <v>0.15</v>
      </c>
      <c r="J556" s="143"/>
      <c r="K556" s="143">
        <f t="shared" si="66"/>
        <v>0</v>
      </c>
      <c r="L556" s="143">
        <f t="shared" si="66"/>
        <v>0</v>
      </c>
      <c r="M556" s="143">
        <f t="shared" si="66"/>
        <v>0</v>
      </c>
      <c r="N556" s="143">
        <f t="shared" si="66"/>
        <v>0</v>
      </c>
      <c r="O556" s="143">
        <f t="shared" si="66"/>
        <v>0</v>
      </c>
      <c r="P556" s="143">
        <f t="shared" si="69"/>
        <v>0</v>
      </c>
      <c r="Q556" s="143">
        <f t="shared" si="70"/>
        <v>1</v>
      </c>
      <c r="R556" s="143">
        <f t="shared" si="71"/>
        <v>4</v>
      </c>
      <c r="S556" s="146"/>
      <c r="T556" s="259">
        <v>487049031</v>
      </c>
      <c r="U556" s="129" t="s">
        <v>132</v>
      </c>
      <c r="V556" s="259">
        <v>0</v>
      </c>
      <c r="W556" s="259">
        <v>0</v>
      </c>
      <c r="X556" s="259">
        <v>0</v>
      </c>
      <c r="Y556" s="259">
        <v>0</v>
      </c>
      <c r="Z556" s="259">
        <v>2</v>
      </c>
      <c r="AA556" s="259">
        <v>2</v>
      </c>
      <c r="AB556" s="259">
        <v>0</v>
      </c>
      <c r="AC556" s="259">
        <v>0</v>
      </c>
      <c r="AD556" s="259">
        <v>0</v>
      </c>
      <c r="AE556" s="259">
        <v>0</v>
      </c>
      <c r="AF556" s="259">
        <v>0</v>
      </c>
      <c r="AG556" s="259">
        <v>0</v>
      </c>
      <c r="AH556" s="259">
        <v>0</v>
      </c>
      <c r="AI556" s="259">
        <v>0</v>
      </c>
      <c r="AJ556" s="259">
        <v>0</v>
      </c>
      <c r="AK556" s="128"/>
      <c r="AL556" s="259">
        <v>487</v>
      </c>
      <c r="AM556" s="259">
        <v>49</v>
      </c>
      <c r="AN556" s="259">
        <v>31</v>
      </c>
      <c r="AO556" s="259">
        <v>1</v>
      </c>
    </row>
    <row r="557" spans="1:41">
      <c r="A557" s="131">
        <f t="shared" si="67"/>
        <v>487049035</v>
      </c>
      <c r="B557" s="132" t="str">
        <f t="shared" si="67"/>
        <v>PROSPECT HILL ACADEMY</v>
      </c>
      <c r="C557" s="143">
        <f t="shared" si="65"/>
        <v>0</v>
      </c>
      <c r="D557" s="143">
        <f t="shared" si="65"/>
        <v>0</v>
      </c>
      <c r="E557" s="143">
        <f t="shared" si="65"/>
        <v>0</v>
      </c>
      <c r="F557" s="143">
        <f t="shared" si="64"/>
        <v>0</v>
      </c>
      <c r="G557" s="143">
        <f t="shared" si="64"/>
        <v>9</v>
      </c>
      <c r="H557" s="143">
        <f t="shared" si="64"/>
        <v>18</v>
      </c>
      <c r="I557" s="143">
        <f t="shared" si="68"/>
        <v>1.0125</v>
      </c>
      <c r="J557" s="143"/>
      <c r="K557" s="143">
        <f t="shared" si="66"/>
        <v>0</v>
      </c>
      <c r="L557" s="143">
        <f t="shared" si="66"/>
        <v>0</v>
      </c>
      <c r="M557" s="143">
        <f t="shared" si="66"/>
        <v>0</v>
      </c>
      <c r="N557" s="143">
        <f t="shared" si="66"/>
        <v>0</v>
      </c>
      <c r="O557" s="143">
        <f t="shared" si="66"/>
        <v>5</v>
      </c>
      <c r="P557" s="143">
        <f t="shared" si="69"/>
        <v>9</v>
      </c>
      <c r="Q557" s="143">
        <f t="shared" si="70"/>
        <v>10</v>
      </c>
      <c r="R557" s="143">
        <f t="shared" si="71"/>
        <v>27</v>
      </c>
      <c r="S557" s="146"/>
      <c r="T557" s="259">
        <v>487049035</v>
      </c>
      <c r="U557" s="129" t="s">
        <v>132</v>
      </c>
      <c r="V557" s="259">
        <v>0</v>
      </c>
      <c r="W557" s="259">
        <v>0</v>
      </c>
      <c r="X557" s="259">
        <v>0</v>
      </c>
      <c r="Y557" s="259">
        <v>0</v>
      </c>
      <c r="Z557" s="259">
        <v>9</v>
      </c>
      <c r="AA557" s="259">
        <v>18</v>
      </c>
      <c r="AB557" s="259">
        <v>0</v>
      </c>
      <c r="AC557" s="259">
        <v>0</v>
      </c>
      <c r="AD557" s="259">
        <v>0</v>
      </c>
      <c r="AE557" s="259">
        <v>0</v>
      </c>
      <c r="AF557" s="259">
        <v>5</v>
      </c>
      <c r="AG557" s="259">
        <v>0</v>
      </c>
      <c r="AH557" s="259">
        <v>0</v>
      </c>
      <c r="AI557" s="259">
        <v>0</v>
      </c>
      <c r="AJ557" s="259">
        <v>9</v>
      </c>
      <c r="AK557" s="128"/>
      <c r="AL557" s="259">
        <v>487</v>
      </c>
      <c r="AM557" s="259">
        <v>49</v>
      </c>
      <c r="AN557" s="259">
        <v>35</v>
      </c>
      <c r="AO557" s="259">
        <v>10</v>
      </c>
    </row>
    <row r="558" spans="1:41">
      <c r="A558" s="131">
        <f t="shared" si="67"/>
        <v>487049044</v>
      </c>
      <c r="B558" s="132" t="str">
        <f t="shared" si="67"/>
        <v>PROSPECT HILL ACADEMY</v>
      </c>
      <c r="C558" s="143">
        <f t="shared" si="65"/>
        <v>0</v>
      </c>
      <c r="D558" s="143">
        <f t="shared" si="65"/>
        <v>0</v>
      </c>
      <c r="E558" s="143">
        <f t="shared" si="65"/>
        <v>0</v>
      </c>
      <c r="F558" s="143">
        <f t="shared" si="64"/>
        <v>0</v>
      </c>
      <c r="G558" s="143">
        <f t="shared" si="64"/>
        <v>0</v>
      </c>
      <c r="H558" s="143">
        <f t="shared" si="64"/>
        <v>3</v>
      </c>
      <c r="I558" s="143">
        <f t="shared" si="68"/>
        <v>0.1125</v>
      </c>
      <c r="J558" s="143"/>
      <c r="K558" s="143">
        <f t="shared" si="66"/>
        <v>0</v>
      </c>
      <c r="L558" s="143">
        <f t="shared" si="66"/>
        <v>0</v>
      </c>
      <c r="M558" s="143">
        <f t="shared" si="66"/>
        <v>0</v>
      </c>
      <c r="N558" s="143">
        <f t="shared" si="66"/>
        <v>0</v>
      </c>
      <c r="O558" s="143">
        <f t="shared" si="66"/>
        <v>0</v>
      </c>
      <c r="P558" s="143">
        <f t="shared" si="69"/>
        <v>1</v>
      </c>
      <c r="Q558" s="143">
        <f t="shared" si="70"/>
        <v>8</v>
      </c>
      <c r="R558" s="143">
        <f t="shared" si="71"/>
        <v>3</v>
      </c>
      <c r="S558" s="146"/>
      <c r="T558" s="259">
        <v>487049044</v>
      </c>
      <c r="U558" s="129" t="s">
        <v>132</v>
      </c>
      <c r="V558" s="259">
        <v>0</v>
      </c>
      <c r="W558" s="259">
        <v>0</v>
      </c>
      <c r="X558" s="259">
        <v>0</v>
      </c>
      <c r="Y558" s="259">
        <v>0</v>
      </c>
      <c r="Z558" s="259">
        <v>0</v>
      </c>
      <c r="AA558" s="259">
        <v>3</v>
      </c>
      <c r="AB558" s="259">
        <v>0</v>
      </c>
      <c r="AC558" s="259">
        <v>0</v>
      </c>
      <c r="AD558" s="259">
        <v>0</v>
      </c>
      <c r="AE558" s="259">
        <v>0</v>
      </c>
      <c r="AF558" s="259">
        <v>0</v>
      </c>
      <c r="AG558" s="259">
        <v>0</v>
      </c>
      <c r="AH558" s="259">
        <v>0</v>
      </c>
      <c r="AI558" s="259">
        <v>0</v>
      </c>
      <c r="AJ558" s="259">
        <v>1</v>
      </c>
      <c r="AK558" s="128"/>
      <c r="AL558" s="259">
        <v>487</v>
      </c>
      <c r="AM558" s="259">
        <v>49</v>
      </c>
      <c r="AN558" s="259">
        <v>44</v>
      </c>
      <c r="AO558" s="259">
        <v>8</v>
      </c>
    </row>
    <row r="559" spans="1:41">
      <c r="A559" s="131">
        <f t="shared" si="67"/>
        <v>487049049</v>
      </c>
      <c r="B559" s="132" t="str">
        <f t="shared" si="67"/>
        <v>PROSPECT HILL ACADEMY</v>
      </c>
      <c r="C559" s="143">
        <f t="shared" si="65"/>
        <v>0</v>
      </c>
      <c r="D559" s="143">
        <f t="shared" si="65"/>
        <v>0</v>
      </c>
      <c r="E559" s="143">
        <f t="shared" si="65"/>
        <v>0</v>
      </c>
      <c r="F559" s="143">
        <f t="shared" si="64"/>
        <v>0</v>
      </c>
      <c r="G559" s="143">
        <f t="shared" si="64"/>
        <v>34</v>
      </c>
      <c r="H559" s="143">
        <f t="shared" si="64"/>
        <v>44</v>
      </c>
      <c r="I559" s="143">
        <f t="shared" si="68"/>
        <v>2.9624999999999999</v>
      </c>
      <c r="J559" s="143"/>
      <c r="K559" s="143">
        <f t="shared" si="66"/>
        <v>0</v>
      </c>
      <c r="L559" s="143">
        <f t="shared" si="66"/>
        <v>0</v>
      </c>
      <c r="M559" s="143">
        <f t="shared" si="66"/>
        <v>1</v>
      </c>
      <c r="N559" s="143">
        <f t="shared" si="66"/>
        <v>0</v>
      </c>
      <c r="O559" s="143">
        <f t="shared" si="66"/>
        <v>19</v>
      </c>
      <c r="P559" s="143">
        <f t="shared" si="69"/>
        <v>29</v>
      </c>
      <c r="Q559" s="143">
        <f t="shared" si="70"/>
        <v>10</v>
      </c>
      <c r="R559" s="143">
        <f t="shared" si="71"/>
        <v>79</v>
      </c>
      <c r="S559" s="146"/>
      <c r="T559" s="259">
        <v>487049049</v>
      </c>
      <c r="U559" s="129" t="s">
        <v>132</v>
      </c>
      <c r="V559" s="259">
        <v>0</v>
      </c>
      <c r="W559" s="259">
        <v>0</v>
      </c>
      <c r="X559" s="259">
        <v>0</v>
      </c>
      <c r="Y559" s="259">
        <v>0</v>
      </c>
      <c r="Z559" s="259">
        <v>34</v>
      </c>
      <c r="AA559" s="259">
        <v>44</v>
      </c>
      <c r="AB559" s="259">
        <v>0</v>
      </c>
      <c r="AC559" s="259">
        <v>0</v>
      </c>
      <c r="AD559" s="259">
        <v>1</v>
      </c>
      <c r="AE559" s="259">
        <v>0</v>
      </c>
      <c r="AF559" s="259">
        <v>19</v>
      </c>
      <c r="AG559" s="259">
        <v>0</v>
      </c>
      <c r="AH559" s="259">
        <v>0</v>
      </c>
      <c r="AI559" s="259">
        <v>0</v>
      </c>
      <c r="AJ559" s="259">
        <v>29</v>
      </c>
      <c r="AK559" s="128"/>
      <c r="AL559" s="259">
        <v>487</v>
      </c>
      <c r="AM559" s="259">
        <v>49</v>
      </c>
      <c r="AN559" s="259">
        <v>49</v>
      </c>
      <c r="AO559" s="259">
        <v>10</v>
      </c>
    </row>
    <row r="560" spans="1:41">
      <c r="A560" s="131">
        <f t="shared" si="67"/>
        <v>487049057</v>
      </c>
      <c r="B560" s="132" t="str">
        <f t="shared" si="67"/>
        <v>PROSPECT HILL ACADEMY</v>
      </c>
      <c r="C560" s="143">
        <f t="shared" si="65"/>
        <v>0</v>
      </c>
      <c r="D560" s="143">
        <f t="shared" si="65"/>
        <v>0</v>
      </c>
      <c r="E560" s="143">
        <f t="shared" si="65"/>
        <v>0</v>
      </c>
      <c r="F560" s="143">
        <f t="shared" si="65"/>
        <v>0</v>
      </c>
      <c r="G560" s="143">
        <f t="shared" si="65"/>
        <v>4</v>
      </c>
      <c r="H560" s="143">
        <f t="shared" si="65"/>
        <v>8</v>
      </c>
      <c r="I560" s="143">
        <f t="shared" si="68"/>
        <v>0.45</v>
      </c>
      <c r="J560" s="143"/>
      <c r="K560" s="143">
        <f t="shared" si="66"/>
        <v>0</v>
      </c>
      <c r="L560" s="143">
        <f t="shared" si="66"/>
        <v>0</v>
      </c>
      <c r="M560" s="143">
        <f t="shared" si="66"/>
        <v>0</v>
      </c>
      <c r="N560" s="143">
        <f t="shared" si="66"/>
        <v>0</v>
      </c>
      <c r="O560" s="143">
        <f t="shared" si="66"/>
        <v>1</v>
      </c>
      <c r="P560" s="143">
        <f t="shared" si="69"/>
        <v>1</v>
      </c>
      <c r="Q560" s="143">
        <f t="shared" si="70"/>
        <v>4</v>
      </c>
      <c r="R560" s="143">
        <f t="shared" si="71"/>
        <v>12</v>
      </c>
      <c r="S560" s="146"/>
      <c r="T560" s="259">
        <v>487049057</v>
      </c>
      <c r="U560" s="129" t="s">
        <v>132</v>
      </c>
      <c r="V560" s="259">
        <v>0</v>
      </c>
      <c r="W560" s="259">
        <v>0</v>
      </c>
      <c r="X560" s="259">
        <v>0</v>
      </c>
      <c r="Y560" s="259">
        <v>0</v>
      </c>
      <c r="Z560" s="259">
        <v>4</v>
      </c>
      <c r="AA560" s="259">
        <v>8</v>
      </c>
      <c r="AB560" s="259">
        <v>0</v>
      </c>
      <c r="AC560" s="259">
        <v>0</v>
      </c>
      <c r="AD560" s="259">
        <v>0</v>
      </c>
      <c r="AE560" s="259">
        <v>0</v>
      </c>
      <c r="AF560" s="259">
        <v>1</v>
      </c>
      <c r="AG560" s="259">
        <v>0</v>
      </c>
      <c r="AH560" s="259">
        <v>0</v>
      </c>
      <c r="AI560" s="259">
        <v>0</v>
      </c>
      <c r="AJ560" s="259">
        <v>1</v>
      </c>
      <c r="AK560" s="128"/>
      <c r="AL560" s="259">
        <v>487</v>
      </c>
      <c r="AM560" s="259">
        <v>49</v>
      </c>
      <c r="AN560" s="259">
        <v>57</v>
      </c>
      <c r="AO560" s="259">
        <v>4</v>
      </c>
    </row>
    <row r="561" spans="1:41">
      <c r="A561" s="131">
        <f t="shared" si="67"/>
        <v>487049093</v>
      </c>
      <c r="B561" s="132" t="str">
        <f t="shared" si="67"/>
        <v>PROSPECT HILL ACADEMY</v>
      </c>
      <c r="C561" s="143">
        <f t="shared" ref="C561:H603" si="72">ROUND(V561,0)</f>
        <v>0</v>
      </c>
      <c r="D561" s="143">
        <f t="shared" si="72"/>
        <v>0</v>
      </c>
      <c r="E561" s="143">
        <f t="shared" si="72"/>
        <v>0</v>
      </c>
      <c r="F561" s="143">
        <f t="shared" si="72"/>
        <v>0</v>
      </c>
      <c r="G561" s="143">
        <f t="shared" si="72"/>
        <v>19</v>
      </c>
      <c r="H561" s="143">
        <f t="shared" si="72"/>
        <v>42</v>
      </c>
      <c r="I561" s="143">
        <f t="shared" si="68"/>
        <v>2.4375</v>
      </c>
      <c r="J561" s="143"/>
      <c r="K561" s="143">
        <f t="shared" si="66"/>
        <v>0</v>
      </c>
      <c r="L561" s="143">
        <f t="shared" si="66"/>
        <v>0</v>
      </c>
      <c r="M561" s="143">
        <f t="shared" si="66"/>
        <v>4</v>
      </c>
      <c r="N561" s="143">
        <f t="shared" si="66"/>
        <v>0</v>
      </c>
      <c r="O561" s="143">
        <f t="shared" si="66"/>
        <v>6</v>
      </c>
      <c r="P561" s="143">
        <f t="shared" si="69"/>
        <v>22</v>
      </c>
      <c r="Q561" s="143">
        <f t="shared" si="70"/>
        <v>9</v>
      </c>
      <c r="R561" s="143">
        <f t="shared" si="71"/>
        <v>65</v>
      </c>
      <c r="S561" s="146"/>
      <c r="T561" s="259">
        <v>487049093</v>
      </c>
      <c r="U561" s="129" t="s">
        <v>132</v>
      </c>
      <c r="V561" s="259">
        <v>0</v>
      </c>
      <c r="W561" s="259">
        <v>0</v>
      </c>
      <c r="X561" s="259">
        <v>0</v>
      </c>
      <c r="Y561" s="259">
        <v>0</v>
      </c>
      <c r="Z561" s="259">
        <v>19</v>
      </c>
      <c r="AA561" s="259">
        <v>42</v>
      </c>
      <c r="AB561" s="259">
        <v>0</v>
      </c>
      <c r="AC561" s="259">
        <v>0</v>
      </c>
      <c r="AD561" s="259">
        <v>4</v>
      </c>
      <c r="AE561" s="259">
        <v>0</v>
      </c>
      <c r="AF561" s="259">
        <v>6</v>
      </c>
      <c r="AG561" s="259">
        <v>0</v>
      </c>
      <c r="AH561" s="259">
        <v>0</v>
      </c>
      <c r="AI561" s="259">
        <v>0</v>
      </c>
      <c r="AJ561" s="259">
        <v>22</v>
      </c>
      <c r="AK561" s="128"/>
      <c r="AL561" s="259">
        <v>487</v>
      </c>
      <c r="AM561" s="259">
        <v>49</v>
      </c>
      <c r="AN561" s="259">
        <v>93</v>
      </c>
      <c r="AO561" s="259">
        <v>9</v>
      </c>
    </row>
    <row r="562" spans="1:41">
      <c r="A562" s="131">
        <f t="shared" si="67"/>
        <v>487049149</v>
      </c>
      <c r="B562" s="132" t="str">
        <f t="shared" si="67"/>
        <v>PROSPECT HILL ACADEMY</v>
      </c>
      <c r="C562" s="143">
        <f t="shared" si="72"/>
        <v>0</v>
      </c>
      <c r="D562" s="143">
        <f t="shared" si="72"/>
        <v>0</v>
      </c>
      <c r="E562" s="143">
        <f t="shared" si="72"/>
        <v>0</v>
      </c>
      <c r="F562" s="143">
        <f t="shared" si="72"/>
        <v>0</v>
      </c>
      <c r="G562" s="143">
        <f t="shared" si="72"/>
        <v>1</v>
      </c>
      <c r="H562" s="143">
        <f t="shared" si="72"/>
        <v>0</v>
      </c>
      <c r="I562" s="143">
        <f t="shared" si="68"/>
        <v>3.7499999999999999E-2</v>
      </c>
      <c r="J562" s="143"/>
      <c r="K562" s="143">
        <f t="shared" si="66"/>
        <v>0</v>
      </c>
      <c r="L562" s="143">
        <f t="shared" si="66"/>
        <v>0</v>
      </c>
      <c r="M562" s="143">
        <f t="shared" si="66"/>
        <v>0</v>
      </c>
      <c r="N562" s="143">
        <f t="shared" si="66"/>
        <v>0</v>
      </c>
      <c r="O562" s="143">
        <f t="shared" si="66"/>
        <v>0</v>
      </c>
      <c r="P562" s="143">
        <f t="shared" si="69"/>
        <v>0</v>
      </c>
      <c r="Q562" s="143">
        <f t="shared" si="70"/>
        <v>1</v>
      </c>
      <c r="R562" s="143">
        <f t="shared" si="71"/>
        <v>1</v>
      </c>
      <c r="S562" s="146"/>
      <c r="T562" s="259">
        <v>487049149</v>
      </c>
      <c r="U562" s="129" t="s">
        <v>132</v>
      </c>
      <c r="V562" s="259">
        <v>0</v>
      </c>
      <c r="W562" s="259">
        <v>0</v>
      </c>
      <c r="X562" s="259">
        <v>0</v>
      </c>
      <c r="Y562" s="259">
        <v>0</v>
      </c>
      <c r="Z562" s="259">
        <v>1</v>
      </c>
      <c r="AA562" s="259">
        <v>0</v>
      </c>
      <c r="AB562" s="259">
        <v>0</v>
      </c>
      <c r="AC562" s="259">
        <v>0</v>
      </c>
      <c r="AD562" s="259">
        <v>0</v>
      </c>
      <c r="AE562" s="259">
        <v>0</v>
      </c>
      <c r="AF562" s="259">
        <v>0</v>
      </c>
      <c r="AG562" s="259">
        <v>0</v>
      </c>
      <c r="AH562" s="259">
        <v>0</v>
      </c>
      <c r="AI562" s="259">
        <v>0</v>
      </c>
      <c r="AJ562" s="259">
        <v>0</v>
      </c>
      <c r="AK562" s="128"/>
      <c r="AL562" s="259">
        <v>487</v>
      </c>
      <c r="AM562" s="259">
        <v>49</v>
      </c>
      <c r="AN562" s="259">
        <v>149</v>
      </c>
      <c r="AO562" s="259">
        <v>1</v>
      </c>
    </row>
    <row r="563" spans="1:41">
      <c r="A563" s="131">
        <f t="shared" si="67"/>
        <v>487049153</v>
      </c>
      <c r="B563" s="132" t="str">
        <f t="shared" si="67"/>
        <v>PROSPECT HILL ACADEMY</v>
      </c>
      <c r="C563" s="143">
        <f t="shared" si="72"/>
        <v>0</v>
      </c>
      <c r="D563" s="143">
        <f t="shared" si="72"/>
        <v>0</v>
      </c>
      <c r="E563" s="143">
        <f t="shared" si="72"/>
        <v>0</v>
      </c>
      <c r="F563" s="143">
        <f t="shared" si="72"/>
        <v>0</v>
      </c>
      <c r="G563" s="143">
        <f t="shared" si="72"/>
        <v>1</v>
      </c>
      <c r="H563" s="143">
        <f t="shared" si="72"/>
        <v>1</v>
      </c>
      <c r="I563" s="143">
        <f t="shared" si="68"/>
        <v>7.4999999999999997E-2</v>
      </c>
      <c r="J563" s="143"/>
      <c r="K563" s="143">
        <f t="shared" si="66"/>
        <v>0</v>
      </c>
      <c r="L563" s="143">
        <f t="shared" si="66"/>
        <v>0</v>
      </c>
      <c r="M563" s="143">
        <f t="shared" si="66"/>
        <v>0</v>
      </c>
      <c r="N563" s="143">
        <f t="shared" si="66"/>
        <v>0</v>
      </c>
      <c r="O563" s="143">
        <f t="shared" si="66"/>
        <v>0</v>
      </c>
      <c r="P563" s="143">
        <f t="shared" si="69"/>
        <v>0</v>
      </c>
      <c r="Q563" s="143">
        <f t="shared" si="70"/>
        <v>1</v>
      </c>
      <c r="R563" s="143">
        <f t="shared" si="71"/>
        <v>2</v>
      </c>
      <c r="S563" s="146"/>
      <c r="T563" s="259">
        <v>487049153</v>
      </c>
      <c r="U563" s="129" t="s">
        <v>132</v>
      </c>
      <c r="V563" s="259">
        <v>0</v>
      </c>
      <c r="W563" s="259">
        <v>0</v>
      </c>
      <c r="X563" s="259">
        <v>0</v>
      </c>
      <c r="Y563" s="259">
        <v>0</v>
      </c>
      <c r="Z563" s="259">
        <v>1</v>
      </c>
      <c r="AA563" s="259">
        <v>1</v>
      </c>
      <c r="AB563" s="259">
        <v>0</v>
      </c>
      <c r="AC563" s="259">
        <v>0</v>
      </c>
      <c r="AD563" s="259">
        <v>0</v>
      </c>
      <c r="AE563" s="259">
        <v>0</v>
      </c>
      <c r="AF563" s="259">
        <v>0</v>
      </c>
      <c r="AG563" s="259">
        <v>0</v>
      </c>
      <c r="AH563" s="259">
        <v>0</v>
      </c>
      <c r="AI563" s="259">
        <v>0</v>
      </c>
      <c r="AJ563" s="259">
        <v>0</v>
      </c>
      <c r="AK563" s="128"/>
      <c r="AL563" s="259">
        <v>487</v>
      </c>
      <c r="AM563" s="259">
        <v>49</v>
      </c>
      <c r="AN563" s="259">
        <v>153</v>
      </c>
      <c r="AO563" s="259">
        <v>1</v>
      </c>
    </row>
    <row r="564" spans="1:41">
      <c r="A564" s="131">
        <f t="shared" si="67"/>
        <v>487049163</v>
      </c>
      <c r="B564" s="132" t="str">
        <f t="shared" si="67"/>
        <v>PROSPECT HILL ACADEMY</v>
      </c>
      <c r="C564" s="143">
        <f t="shared" si="72"/>
        <v>0</v>
      </c>
      <c r="D564" s="143">
        <f t="shared" si="72"/>
        <v>0</v>
      </c>
      <c r="E564" s="143">
        <f t="shared" si="72"/>
        <v>0</v>
      </c>
      <c r="F564" s="143">
        <f t="shared" si="72"/>
        <v>0</v>
      </c>
      <c r="G564" s="143">
        <f t="shared" si="72"/>
        <v>6</v>
      </c>
      <c r="H564" s="143">
        <f t="shared" si="72"/>
        <v>7</v>
      </c>
      <c r="I564" s="143">
        <f t="shared" si="68"/>
        <v>0.52500000000000002</v>
      </c>
      <c r="J564" s="143"/>
      <c r="K564" s="143">
        <f t="shared" si="66"/>
        <v>0</v>
      </c>
      <c r="L564" s="143">
        <f t="shared" si="66"/>
        <v>0</v>
      </c>
      <c r="M564" s="143">
        <f t="shared" si="66"/>
        <v>1</v>
      </c>
      <c r="N564" s="143">
        <f t="shared" si="66"/>
        <v>0</v>
      </c>
      <c r="O564" s="143">
        <f t="shared" si="66"/>
        <v>4</v>
      </c>
      <c r="P564" s="143">
        <f t="shared" si="69"/>
        <v>2</v>
      </c>
      <c r="Q564" s="143">
        <f t="shared" si="70"/>
        <v>9</v>
      </c>
      <c r="R564" s="143">
        <f t="shared" si="71"/>
        <v>14</v>
      </c>
      <c r="S564" s="146"/>
      <c r="T564" s="259">
        <v>487049163</v>
      </c>
      <c r="U564" s="129" t="s">
        <v>132</v>
      </c>
      <c r="V564" s="259">
        <v>0</v>
      </c>
      <c r="W564" s="259">
        <v>0</v>
      </c>
      <c r="X564" s="259">
        <v>0</v>
      </c>
      <c r="Y564" s="259">
        <v>0</v>
      </c>
      <c r="Z564" s="259">
        <v>6</v>
      </c>
      <c r="AA564" s="259">
        <v>7</v>
      </c>
      <c r="AB564" s="259">
        <v>0</v>
      </c>
      <c r="AC564" s="259">
        <v>0</v>
      </c>
      <c r="AD564" s="259">
        <v>1</v>
      </c>
      <c r="AE564" s="259">
        <v>0</v>
      </c>
      <c r="AF564" s="259">
        <v>4</v>
      </c>
      <c r="AG564" s="259">
        <v>0</v>
      </c>
      <c r="AH564" s="259">
        <v>0</v>
      </c>
      <c r="AI564" s="259">
        <v>0</v>
      </c>
      <c r="AJ564" s="259">
        <v>2</v>
      </c>
      <c r="AK564" s="128"/>
      <c r="AL564" s="259">
        <v>487</v>
      </c>
      <c r="AM564" s="259">
        <v>49</v>
      </c>
      <c r="AN564" s="259">
        <v>163</v>
      </c>
      <c r="AO564" s="259">
        <v>9</v>
      </c>
    </row>
    <row r="565" spans="1:41">
      <c r="A565" s="131">
        <f t="shared" si="67"/>
        <v>487049165</v>
      </c>
      <c r="B565" s="132" t="str">
        <f t="shared" si="67"/>
        <v>PROSPECT HILL ACADEMY</v>
      </c>
      <c r="C565" s="143">
        <f t="shared" si="72"/>
        <v>0</v>
      </c>
      <c r="D565" s="143">
        <f t="shared" si="72"/>
        <v>0</v>
      </c>
      <c r="E565" s="143">
        <f t="shared" si="72"/>
        <v>0</v>
      </c>
      <c r="F565" s="143">
        <f t="shared" si="72"/>
        <v>0</v>
      </c>
      <c r="G565" s="143">
        <f t="shared" si="72"/>
        <v>13</v>
      </c>
      <c r="H565" s="143">
        <f t="shared" si="72"/>
        <v>34</v>
      </c>
      <c r="I565" s="143">
        <f t="shared" si="68"/>
        <v>1.7625</v>
      </c>
      <c r="J565" s="143"/>
      <c r="K565" s="143">
        <f t="shared" si="66"/>
        <v>0</v>
      </c>
      <c r="L565" s="143">
        <f t="shared" si="66"/>
        <v>0</v>
      </c>
      <c r="M565" s="143">
        <f t="shared" si="66"/>
        <v>0</v>
      </c>
      <c r="N565" s="143">
        <f t="shared" si="66"/>
        <v>0</v>
      </c>
      <c r="O565" s="143">
        <f t="shared" si="66"/>
        <v>6</v>
      </c>
      <c r="P565" s="143">
        <f t="shared" si="69"/>
        <v>11</v>
      </c>
      <c r="Q565" s="143">
        <f t="shared" si="70"/>
        <v>8</v>
      </c>
      <c r="R565" s="143">
        <f t="shared" si="71"/>
        <v>47</v>
      </c>
      <c r="S565" s="146"/>
      <c r="T565" s="259">
        <v>487049165</v>
      </c>
      <c r="U565" s="129" t="s">
        <v>132</v>
      </c>
      <c r="V565" s="259">
        <v>0</v>
      </c>
      <c r="W565" s="259">
        <v>0</v>
      </c>
      <c r="X565" s="259">
        <v>0</v>
      </c>
      <c r="Y565" s="259">
        <v>0</v>
      </c>
      <c r="Z565" s="259">
        <v>13</v>
      </c>
      <c r="AA565" s="259">
        <v>34</v>
      </c>
      <c r="AB565" s="259">
        <v>0</v>
      </c>
      <c r="AC565" s="259">
        <v>0</v>
      </c>
      <c r="AD565" s="259">
        <v>0</v>
      </c>
      <c r="AE565" s="259">
        <v>0</v>
      </c>
      <c r="AF565" s="259">
        <v>6</v>
      </c>
      <c r="AG565" s="259">
        <v>0</v>
      </c>
      <c r="AH565" s="259">
        <v>0</v>
      </c>
      <c r="AI565" s="259">
        <v>0</v>
      </c>
      <c r="AJ565" s="259">
        <v>11</v>
      </c>
      <c r="AK565" s="128"/>
      <c r="AL565" s="259">
        <v>487</v>
      </c>
      <c r="AM565" s="259">
        <v>49</v>
      </c>
      <c r="AN565" s="259">
        <v>165</v>
      </c>
      <c r="AO565" s="259">
        <v>8</v>
      </c>
    </row>
    <row r="566" spans="1:41">
      <c r="A566" s="131">
        <f t="shared" si="67"/>
        <v>487049176</v>
      </c>
      <c r="B566" s="132" t="str">
        <f t="shared" si="67"/>
        <v>PROSPECT HILL ACADEMY</v>
      </c>
      <c r="C566" s="143">
        <f t="shared" si="72"/>
        <v>0</v>
      </c>
      <c r="D566" s="143">
        <f t="shared" si="72"/>
        <v>0</v>
      </c>
      <c r="E566" s="143">
        <f t="shared" si="72"/>
        <v>0</v>
      </c>
      <c r="F566" s="143">
        <f t="shared" si="72"/>
        <v>0</v>
      </c>
      <c r="G566" s="143">
        <f t="shared" si="72"/>
        <v>14</v>
      </c>
      <c r="H566" s="143">
        <f t="shared" si="72"/>
        <v>32</v>
      </c>
      <c r="I566" s="143">
        <f t="shared" si="68"/>
        <v>1.7625</v>
      </c>
      <c r="J566" s="143"/>
      <c r="K566" s="143">
        <f t="shared" si="66"/>
        <v>0</v>
      </c>
      <c r="L566" s="143">
        <f t="shared" si="66"/>
        <v>0</v>
      </c>
      <c r="M566" s="143">
        <f t="shared" si="66"/>
        <v>1</v>
      </c>
      <c r="N566" s="143">
        <f t="shared" si="66"/>
        <v>0</v>
      </c>
      <c r="O566" s="143">
        <f t="shared" si="66"/>
        <v>6</v>
      </c>
      <c r="P566" s="143">
        <f t="shared" si="69"/>
        <v>12</v>
      </c>
      <c r="Q566" s="143">
        <f t="shared" si="70"/>
        <v>9</v>
      </c>
      <c r="R566" s="143">
        <f t="shared" si="71"/>
        <v>47</v>
      </c>
      <c r="S566" s="146"/>
      <c r="T566" s="259">
        <v>487049176</v>
      </c>
      <c r="U566" s="129" t="s">
        <v>132</v>
      </c>
      <c r="V566" s="259">
        <v>0</v>
      </c>
      <c r="W566" s="259">
        <v>0</v>
      </c>
      <c r="X566" s="259">
        <v>0</v>
      </c>
      <c r="Y566" s="259">
        <v>0</v>
      </c>
      <c r="Z566" s="259">
        <v>14</v>
      </c>
      <c r="AA566" s="259">
        <v>32</v>
      </c>
      <c r="AB566" s="259">
        <v>0</v>
      </c>
      <c r="AC566" s="259">
        <v>0</v>
      </c>
      <c r="AD566" s="259">
        <v>1</v>
      </c>
      <c r="AE566" s="259">
        <v>0</v>
      </c>
      <c r="AF566" s="259">
        <v>6</v>
      </c>
      <c r="AG566" s="259">
        <v>0</v>
      </c>
      <c r="AH566" s="259">
        <v>0</v>
      </c>
      <c r="AI566" s="259">
        <v>0</v>
      </c>
      <c r="AJ566" s="259">
        <v>12</v>
      </c>
      <c r="AK566" s="128"/>
      <c r="AL566" s="259">
        <v>487</v>
      </c>
      <c r="AM566" s="259">
        <v>49</v>
      </c>
      <c r="AN566" s="259">
        <v>176</v>
      </c>
      <c r="AO566" s="259">
        <v>9</v>
      </c>
    </row>
    <row r="567" spans="1:41">
      <c r="A567" s="131">
        <f t="shared" si="67"/>
        <v>487049181</v>
      </c>
      <c r="B567" s="132" t="str">
        <f t="shared" si="67"/>
        <v>PROSPECT HILL ACADEMY</v>
      </c>
      <c r="C567" s="143">
        <f t="shared" si="72"/>
        <v>0</v>
      </c>
      <c r="D567" s="143">
        <f t="shared" si="72"/>
        <v>0</v>
      </c>
      <c r="E567" s="143">
        <f t="shared" si="72"/>
        <v>0</v>
      </c>
      <c r="F567" s="143">
        <f t="shared" si="72"/>
        <v>0</v>
      </c>
      <c r="G567" s="143">
        <f t="shared" si="72"/>
        <v>0</v>
      </c>
      <c r="H567" s="143">
        <f t="shared" si="72"/>
        <v>1</v>
      </c>
      <c r="I567" s="143">
        <f t="shared" si="68"/>
        <v>3.7499999999999999E-2</v>
      </c>
      <c r="J567" s="143"/>
      <c r="K567" s="143">
        <f t="shared" si="66"/>
        <v>0</v>
      </c>
      <c r="L567" s="143">
        <f t="shared" si="66"/>
        <v>0</v>
      </c>
      <c r="M567" s="143">
        <f t="shared" si="66"/>
        <v>0</v>
      </c>
      <c r="N567" s="143">
        <f t="shared" si="66"/>
        <v>0</v>
      </c>
      <c r="O567" s="143">
        <f t="shared" si="66"/>
        <v>0</v>
      </c>
      <c r="P567" s="143">
        <f t="shared" si="69"/>
        <v>0</v>
      </c>
      <c r="Q567" s="143">
        <f t="shared" si="70"/>
        <v>1</v>
      </c>
      <c r="R567" s="143">
        <f t="shared" si="71"/>
        <v>1</v>
      </c>
      <c r="S567" s="146"/>
      <c r="T567" s="259">
        <v>487049181</v>
      </c>
      <c r="U567" s="129" t="s">
        <v>132</v>
      </c>
      <c r="V567" s="259">
        <v>0</v>
      </c>
      <c r="W567" s="259">
        <v>0</v>
      </c>
      <c r="X567" s="259">
        <v>0</v>
      </c>
      <c r="Y567" s="259">
        <v>0</v>
      </c>
      <c r="Z567" s="259">
        <v>0</v>
      </c>
      <c r="AA567" s="259">
        <v>1</v>
      </c>
      <c r="AB567" s="259">
        <v>0</v>
      </c>
      <c r="AC567" s="259">
        <v>0</v>
      </c>
      <c r="AD567" s="259">
        <v>0</v>
      </c>
      <c r="AE567" s="259">
        <v>0</v>
      </c>
      <c r="AF567" s="259">
        <v>0</v>
      </c>
      <c r="AG567" s="259">
        <v>0</v>
      </c>
      <c r="AH567" s="259">
        <v>0</v>
      </c>
      <c r="AI567" s="259">
        <v>0</v>
      </c>
      <c r="AJ567" s="259">
        <v>0</v>
      </c>
      <c r="AK567" s="128"/>
      <c r="AL567" s="259">
        <v>487</v>
      </c>
      <c r="AM567" s="259">
        <v>49</v>
      </c>
      <c r="AN567" s="259">
        <v>181</v>
      </c>
      <c r="AO567" s="259">
        <v>1</v>
      </c>
    </row>
    <row r="568" spans="1:41">
      <c r="A568" s="131">
        <f t="shared" si="67"/>
        <v>487049244</v>
      </c>
      <c r="B568" s="132" t="str">
        <f t="shared" si="67"/>
        <v>PROSPECT HILL ACADEMY</v>
      </c>
      <c r="C568" s="143">
        <f t="shared" si="72"/>
        <v>0</v>
      </c>
      <c r="D568" s="143">
        <f t="shared" si="72"/>
        <v>0</v>
      </c>
      <c r="E568" s="143">
        <f t="shared" si="72"/>
        <v>0</v>
      </c>
      <c r="F568" s="143">
        <f t="shared" si="72"/>
        <v>0</v>
      </c>
      <c r="G568" s="143">
        <f t="shared" si="72"/>
        <v>3</v>
      </c>
      <c r="H568" s="143">
        <f t="shared" si="72"/>
        <v>3</v>
      </c>
      <c r="I568" s="143">
        <f t="shared" si="68"/>
        <v>0.22500000000000001</v>
      </c>
      <c r="J568" s="143"/>
      <c r="K568" s="143">
        <f t="shared" si="66"/>
        <v>0</v>
      </c>
      <c r="L568" s="143">
        <f t="shared" si="66"/>
        <v>0</v>
      </c>
      <c r="M568" s="143">
        <f t="shared" si="66"/>
        <v>0</v>
      </c>
      <c r="N568" s="143">
        <f t="shared" si="66"/>
        <v>0</v>
      </c>
      <c r="O568" s="143">
        <f t="shared" si="66"/>
        <v>1</v>
      </c>
      <c r="P568" s="143">
        <f t="shared" si="69"/>
        <v>0</v>
      </c>
      <c r="Q568" s="143">
        <f t="shared" si="70"/>
        <v>4</v>
      </c>
      <c r="R568" s="143">
        <f t="shared" si="71"/>
        <v>6</v>
      </c>
      <c r="S568" s="146"/>
      <c r="T568" s="259">
        <v>487049244</v>
      </c>
      <c r="U568" s="129" t="s">
        <v>132</v>
      </c>
      <c r="V568" s="259">
        <v>0</v>
      </c>
      <c r="W568" s="259">
        <v>0</v>
      </c>
      <c r="X568" s="259">
        <v>0</v>
      </c>
      <c r="Y568" s="259">
        <v>0</v>
      </c>
      <c r="Z568" s="259">
        <v>3</v>
      </c>
      <c r="AA568" s="259">
        <v>3</v>
      </c>
      <c r="AB568" s="259">
        <v>0</v>
      </c>
      <c r="AC568" s="259">
        <v>0</v>
      </c>
      <c r="AD568" s="259">
        <v>0</v>
      </c>
      <c r="AE568" s="259">
        <v>0</v>
      </c>
      <c r="AF568" s="259">
        <v>1</v>
      </c>
      <c r="AG568" s="259">
        <v>0</v>
      </c>
      <c r="AH568" s="259">
        <v>0</v>
      </c>
      <c r="AI568" s="259">
        <v>0</v>
      </c>
      <c r="AJ568" s="259">
        <v>0</v>
      </c>
      <c r="AK568" s="128"/>
      <c r="AL568" s="259">
        <v>487</v>
      </c>
      <c r="AM568" s="259">
        <v>49</v>
      </c>
      <c r="AN568" s="259">
        <v>244</v>
      </c>
      <c r="AO568" s="259">
        <v>4</v>
      </c>
    </row>
    <row r="569" spans="1:41">
      <c r="A569" s="131">
        <f t="shared" si="67"/>
        <v>487049248</v>
      </c>
      <c r="B569" s="132" t="str">
        <f t="shared" si="67"/>
        <v>PROSPECT HILL ACADEMY</v>
      </c>
      <c r="C569" s="143">
        <f t="shared" si="72"/>
        <v>0</v>
      </c>
      <c r="D569" s="143">
        <f t="shared" si="72"/>
        <v>0</v>
      </c>
      <c r="E569" s="143">
        <f t="shared" si="72"/>
        <v>0</v>
      </c>
      <c r="F569" s="143">
        <f t="shared" si="72"/>
        <v>0</v>
      </c>
      <c r="G569" s="143">
        <f t="shared" si="72"/>
        <v>1</v>
      </c>
      <c r="H569" s="143">
        <f t="shared" si="72"/>
        <v>6</v>
      </c>
      <c r="I569" s="143">
        <f t="shared" si="68"/>
        <v>0.26250000000000001</v>
      </c>
      <c r="J569" s="143"/>
      <c r="K569" s="143">
        <f t="shared" si="66"/>
        <v>0</v>
      </c>
      <c r="L569" s="143">
        <f t="shared" si="66"/>
        <v>0</v>
      </c>
      <c r="M569" s="143">
        <f t="shared" si="66"/>
        <v>0</v>
      </c>
      <c r="N569" s="143">
        <f t="shared" si="66"/>
        <v>0</v>
      </c>
      <c r="O569" s="143">
        <f t="shared" si="66"/>
        <v>1</v>
      </c>
      <c r="P569" s="143">
        <f t="shared" si="69"/>
        <v>1</v>
      </c>
      <c r="Q569" s="143">
        <f t="shared" si="70"/>
        <v>7</v>
      </c>
      <c r="R569" s="143">
        <f t="shared" si="71"/>
        <v>7</v>
      </c>
      <c r="S569" s="146"/>
      <c r="T569" s="259">
        <v>487049248</v>
      </c>
      <c r="U569" s="129" t="s">
        <v>132</v>
      </c>
      <c r="V569" s="259">
        <v>0</v>
      </c>
      <c r="W569" s="259">
        <v>0</v>
      </c>
      <c r="X569" s="259">
        <v>0</v>
      </c>
      <c r="Y569" s="259">
        <v>0</v>
      </c>
      <c r="Z569" s="259">
        <v>1</v>
      </c>
      <c r="AA569" s="259">
        <v>6</v>
      </c>
      <c r="AB569" s="259">
        <v>0</v>
      </c>
      <c r="AC569" s="259">
        <v>0</v>
      </c>
      <c r="AD569" s="259">
        <v>0</v>
      </c>
      <c r="AE569" s="259">
        <v>0</v>
      </c>
      <c r="AF569" s="259">
        <v>1</v>
      </c>
      <c r="AG569" s="259">
        <v>0</v>
      </c>
      <c r="AH569" s="259">
        <v>0</v>
      </c>
      <c r="AI569" s="259">
        <v>0</v>
      </c>
      <c r="AJ569" s="259">
        <v>1</v>
      </c>
      <c r="AK569" s="128"/>
      <c r="AL569" s="259">
        <v>487</v>
      </c>
      <c r="AM569" s="259">
        <v>49</v>
      </c>
      <c r="AN569" s="259">
        <v>248</v>
      </c>
      <c r="AO569" s="259">
        <v>7</v>
      </c>
    </row>
    <row r="570" spans="1:41">
      <c r="A570" s="131">
        <f t="shared" si="67"/>
        <v>487049262</v>
      </c>
      <c r="B570" s="132" t="str">
        <f t="shared" si="67"/>
        <v>PROSPECT HILL ACADEMY</v>
      </c>
      <c r="C570" s="143">
        <f t="shared" si="72"/>
        <v>0</v>
      </c>
      <c r="D570" s="143">
        <f t="shared" si="72"/>
        <v>0</v>
      </c>
      <c r="E570" s="143">
        <f t="shared" si="72"/>
        <v>0</v>
      </c>
      <c r="F570" s="143">
        <f t="shared" si="72"/>
        <v>0</v>
      </c>
      <c r="G570" s="143">
        <f t="shared" si="72"/>
        <v>4</v>
      </c>
      <c r="H570" s="143">
        <f t="shared" si="72"/>
        <v>5</v>
      </c>
      <c r="I570" s="143">
        <f t="shared" si="68"/>
        <v>0.33750000000000002</v>
      </c>
      <c r="J570" s="143"/>
      <c r="K570" s="143">
        <f t="shared" si="66"/>
        <v>0</v>
      </c>
      <c r="L570" s="143">
        <f t="shared" si="66"/>
        <v>0</v>
      </c>
      <c r="M570" s="143">
        <f t="shared" si="66"/>
        <v>0</v>
      </c>
      <c r="N570" s="143">
        <f t="shared" si="66"/>
        <v>0</v>
      </c>
      <c r="O570" s="143">
        <f t="shared" si="66"/>
        <v>1</v>
      </c>
      <c r="P570" s="143">
        <f t="shared" si="69"/>
        <v>1</v>
      </c>
      <c r="Q570" s="143">
        <f t="shared" si="70"/>
        <v>5</v>
      </c>
      <c r="R570" s="143">
        <f t="shared" si="71"/>
        <v>9</v>
      </c>
      <c r="S570" s="146"/>
      <c r="T570" s="259">
        <v>487049262</v>
      </c>
      <c r="U570" s="129" t="s">
        <v>132</v>
      </c>
      <c r="V570" s="259">
        <v>0</v>
      </c>
      <c r="W570" s="259">
        <v>0</v>
      </c>
      <c r="X570" s="259">
        <v>0</v>
      </c>
      <c r="Y570" s="259">
        <v>0</v>
      </c>
      <c r="Z570" s="259">
        <v>4</v>
      </c>
      <c r="AA570" s="259">
        <v>5</v>
      </c>
      <c r="AB570" s="259">
        <v>0</v>
      </c>
      <c r="AC570" s="259">
        <v>0</v>
      </c>
      <c r="AD570" s="259">
        <v>0</v>
      </c>
      <c r="AE570" s="259">
        <v>0</v>
      </c>
      <c r="AF570" s="259">
        <v>1</v>
      </c>
      <c r="AG570" s="259">
        <v>0</v>
      </c>
      <c r="AH570" s="259">
        <v>0</v>
      </c>
      <c r="AI570" s="259">
        <v>0</v>
      </c>
      <c r="AJ570" s="259">
        <v>1</v>
      </c>
      <c r="AK570" s="128"/>
      <c r="AL570" s="259">
        <v>487</v>
      </c>
      <c r="AM570" s="259">
        <v>49</v>
      </c>
      <c r="AN570" s="259">
        <v>262</v>
      </c>
      <c r="AO570" s="259">
        <v>5</v>
      </c>
    </row>
    <row r="571" spans="1:41">
      <c r="A571" s="131">
        <f t="shared" si="67"/>
        <v>487049274</v>
      </c>
      <c r="B571" s="132" t="str">
        <f t="shared" si="67"/>
        <v>PROSPECT HILL ACADEMY</v>
      </c>
      <c r="C571" s="143">
        <f t="shared" si="72"/>
        <v>0</v>
      </c>
      <c r="D571" s="143">
        <f t="shared" si="72"/>
        <v>0</v>
      </c>
      <c r="E571" s="143">
        <f t="shared" si="72"/>
        <v>0</v>
      </c>
      <c r="F571" s="143">
        <f t="shared" si="72"/>
        <v>0</v>
      </c>
      <c r="G571" s="143">
        <f t="shared" si="72"/>
        <v>69</v>
      </c>
      <c r="H571" s="143">
        <f t="shared" si="72"/>
        <v>102</v>
      </c>
      <c r="I571" s="143">
        <f t="shared" si="68"/>
        <v>6.6</v>
      </c>
      <c r="J571" s="143"/>
      <c r="K571" s="143">
        <f t="shared" si="66"/>
        <v>0</v>
      </c>
      <c r="L571" s="143">
        <f t="shared" si="66"/>
        <v>0</v>
      </c>
      <c r="M571" s="143">
        <f t="shared" si="66"/>
        <v>5</v>
      </c>
      <c r="N571" s="143">
        <f t="shared" si="66"/>
        <v>0</v>
      </c>
      <c r="O571" s="143">
        <f t="shared" si="66"/>
        <v>40</v>
      </c>
      <c r="P571" s="143">
        <f t="shared" si="69"/>
        <v>39</v>
      </c>
      <c r="Q571" s="143">
        <f t="shared" si="70"/>
        <v>9</v>
      </c>
      <c r="R571" s="143">
        <f t="shared" si="71"/>
        <v>176</v>
      </c>
      <c r="S571" s="146"/>
      <c r="T571" s="259">
        <v>487049274</v>
      </c>
      <c r="U571" s="129" t="s">
        <v>132</v>
      </c>
      <c r="V571" s="259">
        <v>0</v>
      </c>
      <c r="W571" s="259">
        <v>0</v>
      </c>
      <c r="X571" s="259">
        <v>0</v>
      </c>
      <c r="Y571" s="259">
        <v>0</v>
      </c>
      <c r="Z571" s="259">
        <v>69</v>
      </c>
      <c r="AA571" s="259">
        <v>102</v>
      </c>
      <c r="AB571" s="259">
        <v>0</v>
      </c>
      <c r="AC571" s="259">
        <v>0</v>
      </c>
      <c r="AD571" s="259">
        <v>5</v>
      </c>
      <c r="AE571" s="259">
        <v>0</v>
      </c>
      <c r="AF571" s="259">
        <v>40</v>
      </c>
      <c r="AG571" s="259">
        <v>0</v>
      </c>
      <c r="AH571" s="259">
        <v>0</v>
      </c>
      <c r="AI571" s="259">
        <v>0</v>
      </c>
      <c r="AJ571" s="259">
        <v>39</v>
      </c>
      <c r="AK571" s="128"/>
      <c r="AL571" s="259">
        <v>487</v>
      </c>
      <c r="AM571" s="259">
        <v>49</v>
      </c>
      <c r="AN571" s="259">
        <v>274</v>
      </c>
      <c r="AO571" s="259">
        <v>9</v>
      </c>
    </row>
    <row r="572" spans="1:41">
      <c r="A572" s="131">
        <f t="shared" si="67"/>
        <v>487049284</v>
      </c>
      <c r="B572" s="132" t="str">
        <f t="shared" si="67"/>
        <v>PROSPECT HILL ACADEMY</v>
      </c>
      <c r="C572" s="143">
        <f t="shared" si="72"/>
        <v>0</v>
      </c>
      <c r="D572" s="143">
        <f t="shared" si="72"/>
        <v>0</v>
      </c>
      <c r="E572" s="143">
        <f t="shared" si="72"/>
        <v>0</v>
      </c>
      <c r="F572" s="143">
        <f t="shared" si="72"/>
        <v>0</v>
      </c>
      <c r="G572" s="143">
        <f t="shared" si="72"/>
        <v>0</v>
      </c>
      <c r="H572" s="143">
        <f t="shared" si="72"/>
        <v>1</v>
      </c>
      <c r="I572" s="143">
        <f t="shared" si="68"/>
        <v>3.7499999999999999E-2</v>
      </c>
      <c r="J572" s="143"/>
      <c r="K572" s="143">
        <f t="shared" ref="K572:O622" si="73">ROUND(AB572,0)</f>
        <v>0</v>
      </c>
      <c r="L572" s="143">
        <f t="shared" si="73"/>
        <v>0</v>
      </c>
      <c r="M572" s="143">
        <f t="shared" si="73"/>
        <v>0</v>
      </c>
      <c r="N572" s="143">
        <f t="shared" si="73"/>
        <v>0</v>
      </c>
      <c r="O572" s="143">
        <f t="shared" si="73"/>
        <v>0</v>
      </c>
      <c r="P572" s="143">
        <f t="shared" si="69"/>
        <v>0</v>
      </c>
      <c r="Q572" s="143">
        <f t="shared" si="70"/>
        <v>1</v>
      </c>
      <c r="R572" s="143">
        <f t="shared" si="71"/>
        <v>1</v>
      </c>
      <c r="S572" s="146"/>
      <c r="T572" s="259">
        <v>487049284</v>
      </c>
      <c r="U572" s="129" t="s">
        <v>132</v>
      </c>
      <c r="V572" s="259">
        <v>0</v>
      </c>
      <c r="W572" s="259">
        <v>0</v>
      </c>
      <c r="X572" s="259">
        <v>0</v>
      </c>
      <c r="Y572" s="259">
        <v>0</v>
      </c>
      <c r="Z572" s="259">
        <v>0</v>
      </c>
      <c r="AA572" s="259">
        <v>1</v>
      </c>
      <c r="AB572" s="259">
        <v>0</v>
      </c>
      <c r="AC572" s="259">
        <v>0</v>
      </c>
      <c r="AD572" s="259">
        <v>0</v>
      </c>
      <c r="AE572" s="259">
        <v>0</v>
      </c>
      <c r="AF572" s="259">
        <v>0</v>
      </c>
      <c r="AG572" s="259">
        <v>0</v>
      </c>
      <c r="AH572" s="259">
        <v>0</v>
      </c>
      <c r="AI572" s="259">
        <v>0</v>
      </c>
      <c r="AJ572" s="259">
        <v>0</v>
      </c>
      <c r="AK572" s="128"/>
      <c r="AL572" s="259">
        <v>487</v>
      </c>
      <c r="AM572" s="259">
        <v>49</v>
      </c>
      <c r="AN572" s="259">
        <v>284</v>
      </c>
      <c r="AO572" s="259">
        <v>1</v>
      </c>
    </row>
    <row r="573" spans="1:41">
      <c r="A573" s="131">
        <f t="shared" si="67"/>
        <v>487049308</v>
      </c>
      <c r="B573" s="132" t="str">
        <f t="shared" si="67"/>
        <v>PROSPECT HILL ACADEMY</v>
      </c>
      <c r="C573" s="143">
        <f t="shared" si="72"/>
        <v>0</v>
      </c>
      <c r="D573" s="143">
        <f t="shared" si="72"/>
        <v>0</v>
      </c>
      <c r="E573" s="143">
        <f t="shared" si="72"/>
        <v>0</v>
      </c>
      <c r="F573" s="143">
        <f t="shared" si="72"/>
        <v>0</v>
      </c>
      <c r="G573" s="143">
        <f t="shared" si="72"/>
        <v>0</v>
      </c>
      <c r="H573" s="143">
        <f t="shared" si="72"/>
        <v>2</v>
      </c>
      <c r="I573" s="143">
        <f t="shared" si="68"/>
        <v>7.4999999999999997E-2</v>
      </c>
      <c r="J573" s="143"/>
      <c r="K573" s="143">
        <f t="shared" si="73"/>
        <v>0</v>
      </c>
      <c r="L573" s="143">
        <f t="shared" si="73"/>
        <v>0</v>
      </c>
      <c r="M573" s="143">
        <f t="shared" si="73"/>
        <v>0</v>
      </c>
      <c r="N573" s="143">
        <f t="shared" si="73"/>
        <v>0</v>
      </c>
      <c r="O573" s="143">
        <f t="shared" si="73"/>
        <v>0</v>
      </c>
      <c r="P573" s="143">
        <f t="shared" si="69"/>
        <v>1</v>
      </c>
      <c r="Q573" s="143">
        <f t="shared" si="70"/>
        <v>10</v>
      </c>
      <c r="R573" s="143">
        <f t="shared" si="71"/>
        <v>2</v>
      </c>
      <c r="S573" s="146"/>
      <c r="T573" s="259">
        <v>487049308</v>
      </c>
      <c r="U573" s="129" t="s">
        <v>132</v>
      </c>
      <c r="V573" s="259">
        <v>0</v>
      </c>
      <c r="W573" s="259">
        <v>0</v>
      </c>
      <c r="X573" s="259">
        <v>0</v>
      </c>
      <c r="Y573" s="259">
        <v>0</v>
      </c>
      <c r="Z573" s="259">
        <v>0</v>
      </c>
      <c r="AA573" s="259">
        <v>2</v>
      </c>
      <c r="AB573" s="259">
        <v>0</v>
      </c>
      <c r="AC573" s="259">
        <v>0</v>
      </c>
      <c r="AD573" s="259">
        <v>0</v>
      </c>
      <c r="AE573" s="259">
        <v>0</v>
      </c>
      <c r="AF573" s="259">
        <v>0</v>
      </c>
      <c r="AG573" s="259">
        <v>0</v>
      </c>
      <c r="AH573" s="259">
        <v>0</v>
      </c>
      <c r="AI573" s="259">
        <v>0</v>
      </c>
      <c r="AJ573" s="259">
        <v>1</v>
      </c>
      <c r="AK573" s="128"/>
      <c r="AL573" s="259">
        <v>487</v>
      </c>
      <c r="AM573" s="259">
        <v>49</v>
      </c>
      <c r="AN573" s="259">
        <v>308</v>
      </c>
      <c r="AO573" s="259">
        <v>10</v>
      </c>
    </row>
    <row r="574" spans="1:41">
      <c r="A574" s="131">
        <f t="shared" si="67"/>
        <v>487049314</v>
      </c>
      <c r="B574" s="132" t="str">
        <f t="shared" si="67"/>
        <v>PROSPECT HILL ACADEMY</v>
      </c>
      <c r="C574" s="143">
        <f t="shared" si="72"/>
        <v>0</v>
      </c>
      <c r="D574" s="143">
        <f t="shared" si="72"/>
        <v>0</v>
      </c>
      <c r="E574" s="143">
        <f t="shared" si="72"/>
        <v>0</v>
      </c>
      <c r="F574" s="143">
        <f t="shared" si="72"/>
        <v>0</v>
      </c>
      <c r="G574" s="143">
        <f t="shared" si="72"/>
        <v>3</v>
      </c>
      <c r="H574" s="143">
        <f t="shared" si="72"/>
        <v>2</v>
      </c>
      <c r="I574" s="143">
        <f t="shared" si="68"/>
        <v>0.1875</v>
      </c>
      <c r="J574" s="143"/>
      <c r="K574" s="143">
        <f t="shared" si="73"/>
        <v>0</v>
      </c>
      <c r="L574" s="143">
        <f t="shared" si="73"/>
        <v>0</v>
      </c>
      <c r="M574" s="143">
        <f t="shared" si="73"/>
        <v>0</v>
      </c>
      <c r="N574" s="143">
        <f t="shared" si="73"/>
        <v>0</v>
      </c>
      <c r="O574" s="143">
        <f t="shared" si="73"/>
        <v>0</v>
      </c>
      <c r="P574" s="143">
        <f t="shared" si="69"/>
        <v>1</v>
      </c>
      <c r="Q574" s="143">
        <f t="shared" si="70"/>
        <v>5</v>
      </c>
      <c r="R574" s="143">
        <f t="shared" si="71"/>
        <v>5</v>
      </c>
      <c r="S574" s="146"/>
      <c r="T574" s="259">
        <v>487049314</v>
      </c>
      <c r="U574" s="129" t="s">
        <v>132</v>
      </c>
      <c r="V574" s="259">
        <v>0</v>
      </c>
      <c r="W574" s="259">
        <v>0</v>
      </c>
      <c r="X574" s="259">
        <v>0</v>
      </c>
      <c r="Y574" s="259">
        <v>0</v>
      </c>
      <c r="Z574" s="259">
        <v>3</v>
      </c>
      <c r="AA574" s="259">
        <v>2</v>
      </c>
      <c r="AB574" s="259">
        <v>0</v>
      </c>
      <c r="AC574" s="259">
        <v>0</v>
      </c>
      <c r="AD574" s="259">
        <v>0</v>
      </c>
      <c r="AE574" s="259">
        <v>0</v>
      </c>
      <c r="AF574" s="259">
        <v>0</v>
      </c>
      <c r="AG574" s="259">
        <v>0</v>
      </c>
      <c r="AH574" s="259">
        <v>0</v>
      </c>
      <c r="AI574" s="259">
        <v>0</v>
      </c>
      <c r="AJ574" s="259">
        <v>1</v>
      </c>
      <c r="AK574" s="128"/>
      <c r="AL574" s="259">
        <v>487</v>
      </c>
      <c r="AM574" s="259">
        <v>49</v>
      </c>
      <c r="AN574" s="259">
        <v>314</v>
      </c>
      <c r="AO574" s="259">
        <v>5</v>
      </c>
    </row>
    <row r="575" spans="1:41">
      <c r="A575" s="131">
        <f t="shared" si="67"/>
        <v>487274031</v>
      </c>
      <c r="B575" s="132" t="str">
        <f t="shared" si="67"/>
        <v>PROSPECT HILL ACADEMY</v>
      </c>
      <c r="C575" s="143">
        <f t="shared" si="72"/>
        <v>0</v>
      </c>
      <c r="D575" s="143">
        <f t="shared" si="72"/>
        <v>0</v>
      </c>
      <c r="E575" s="143">
        <f t="shared" si="72"/>
        <v>1</v>
      </c>
      <c r="F575" s="143">
        <f t="shared" si="72"/>
        <v>2</v>
      </c>
      <c r="G575" s="143">
        <f t="shared" si="72"/>
        <v>1</v>
      </c>
      <c r="H575" s="143">
        <f t="shared" si="72"/>
        <v>0</v>
      </c>
      <c r="I575" s="143">
        <f t="shared" si="68"/>
        <v>0.15</v>
      </c>
      <c r="J575" s="143"/>
      <c r="K575" s="143">
        <f t="shared" si="73"/>
        <v>0</v>
      </c>
      <c r="L575" s="143">
        <f t="shared" si="73"/>
        <v>0</v>
      </c>
      <c r="M575" s="143">
        <f t="shared" si="73"/>
        <v>0</v>
      </c>
      <c r="N575" s="143">
        <f t="shared" si="73"/>
        <v>0</v>
      </c>
      <c r="O575" s="143">
        <f t="shared" si="73"/>
        <v>0</v>
      </c>
      <c r="P575" s="143">
        <f t="shared" si="69"/>
        <v>0</v>
      </c>
      <c r="Q575" s="143">
        <f t="shared" si="70"/>
        <v>1</v>
      </c>
      <c r="R575" s="143">
        <f t="shared" si="71"/>
        <v>4</v>
      </c>
      <c r="S575" s="146"/>
      <c r="T575" s="259">
        <v>487274031</v>
      </c>
      <c r="U575" s="129" t="s">
        <v>132</v>
      </c>
      <c r="V575" s="259">
        <v>0</v>
      </c>
      <c r="W575" s="259">
        <v>0</v>
      </c>
      <c r="X575" s="259">
        <v>1</v>
      </c>
      <c r="Y575" s="259">
        <v>2</v>
      </c>
      <c r="Z575" s="259">
        <v>1</v>
      </c>
      <c r="AA575" s="259">
        <v>0</v>
      </c>
      <c r="AB575" s="259">
        <v>0</v>
      </c>
      <c r="AC575" s="259">
        <v>0</v>
      </c>
      <c r="AD575" s="259">
        <v>0</v>
      </c>
      <c r="AE575" s="259">
        <v>0</v>
      </c>
      <c r="AF575" s="259">
        <v>0</v>
      </c>
      <c r="AG575" s="259">
        <v>0</v>
      </c>
      <c r="AH575" s="259">
        <v>0</v>
      </c>
      <c r="AI575" s="259">
        <v>0</v>
      </c>
      <c r="AJ575" s="259">
        <v>0</v>
      </c>
      <c r="AK575" s="128"/>
      <c r="AL575" s="259">
        <v>487</v>
      </c>
      <c r="AM575" s="259">
        <v>274</v>
      </c>
      <c r="AN575" s="259">
        <v>31</v>
      </c>
      <c r="AO575" s="259">
        <v>1</v>
      </c>
    </row>
    <row r="576" spans="1:41">
      <c r="A576" s="131">
        <f t="shared" si="67"/>
        <v>487274035</v>
      </c>
      <c r="B576" s="132" t="str">
        <f t="shared" si="67"/>
        <v>PROSPECT HILL ACADEMY</v>
      </c>
      <c r="C576" s="143">
        <f t="shared" si="72"/>
        <v>0</v>
      </c>
      <c r="D576" s="143">
        <f t="shared" si="72"/>
        <v>0</v>
      </c>
      <c r="E576" s="143">
        <f t="shared" si="72"/>
        <v>1</v>
      </c>
      <c r="F576" s="143">
        <f t="shared" si="72"/>
        <v>16</v>
      </c>
      <c r="G576" s="143">
        <f t="shared" si="72"/>
        <v>6</v>
      </c>
      <c r="H576" s="143">
        <f t="shared" si="72"/>
        <v>0</v>
      </c>
      <c r="I576" s="143">
        <f t="shared" si="68"/>
        <v>0.9</v>
      </c>
      <c r="J576" s="143"/>
      <c r="K576" s="143">
        <f t="shared" si="73"/>
        <v>0</v>
      </c>
      <c r="L576" s="143">
        <f t="shared" si="73"/>
        <v>0</v>
      </c>
      <c r="M576" s="143">
        <f t="shared" si="73"/>
        <v>1</v>
      </c>
      <c r="N576" s="143">
        <f t="shared" si="73"/>
        <v>0</v>
      </c>
      <c r="O576" s="143">
        <f t="shared" si="73"/>
        <v>8</v>
      </c>
      <c r="P576" s="143">
        <f t="shared" si="69"/>
        <v>1</v>
      </c>
      <c r="Q576" s="143">
        <f t="shared" si="70"/>
        <v>8</v>
      </c>
      <c r="R576" s="143">
        <f t="shared" si="71"/>
        <v>24</v>
      </c>
      <c r="S576" s="146"/>
      <c r="T576" s="259">
        <v>487274035</v>
      </c>
      <c r="U576" s="129" t="s">
        <v>132</v>
      </c>
      <c r="V576" s="259">
        <v>0</v>
      </c>
      <c r="W576" s="259">
        <v>0</v>
      </c>
      <c r="X576" s="259">
        <v>1</v>
      </c>
      <c r="Y576" s="259">
        <v>16</v>
      </c>
      <c r="Z576" s="259">
        <v>6</v>
      </c>
      <c r="AA576" s="259">
        <v>0</v>
      </c>
      <c r="AB576" s="259">
        <v>0</v>
      </c>
      <c r="AC576" s="259">
        <v>0</v>
      </c>
      <c r="AD576" s="259">
        <v>1</v>
      </c>
      <c r="AE576" s="259">
        <v>0</v>
      </c>
      <c r="AF576" s="259">
        <v>8</v>
      </c>
      <c r="AG576" s="259">
        <v>0</v>
      </c>
      <c r="AH576" s="259">
        <v>0</v>
      </c>
      <c r="AI576" s="259">
        <v>1</v>
      </c>
      <c r="AJ576" s="259">
        <v>0</v>
      </c>
      <c r="AK576" s="128"/>
      <c r="AL576" s="259">
        <v>487</v>
      </c>
      <c r="AM576" s="259">
        <v>274</v>
      </c>
      <c r="AN576" s="259">
        <v>35</v>
      </c>
      <c r="AO576" s="259">
        <v>8</v>
      </c>
    </row>
    <row r="577" spans="1:41">
      <c r="A577" s="131">
        <f t="shared" si="67"/>
        <v>487274044</v>
      </c>
      <c r="B577" s="132" t="str">
        <f t="shared" si="67"/>
        <v>PROSPECT HILL ACADEMY</v>
      </c>
      <c r="C577" s="143">
        <f t="shared" si="72"/>
        <v>0</v>
      </c>
      <c r="D577" s="143">
        <f t="shared" si="72"/>
        <v>0</v>
      </c>
      <c r="E577" s="143">
        <f t="shared" si="72"/>
        <v>0</v>
      </c>
      <c r="F577" s="143">
        <f t="shared" si="72"/>
        <v>1</v>
      </c>
      <c r="G577" s="143">
        <f t="shared" si="72"/>
        <v>2</v>
      </c>
      <c r="H577" s="143">
        <f t="shared" si="72"/>
        <v>0</v>
      </c>
      <c r="I577" s="143">
        <f t="shared" si="68"/>
        <v>0.1125</v>
      </c>
      <c r="J577" s="143"/>
      <c r="K577" s="143">
        <f t="shared" si="73"/>
        <v>0</v>
      </c>
      <c r="L577" s="143">
        <f t="shared" si="73"/>
        <v>0</v>
      </c>
      <c r="M577" s="143">
        <f t="shared" si="73"/>
        <v>0</v>
      </c>
      <c r="N577" s="143">
        <f t="shared" si="73"/>
        <v>0</v>
      </c>
      <c r="O577" s="143">
        <f t="shared" si="73"/>
        <v>1</v>
      </c>
      <c r="P577" s="143">
        <f t="shared" si="69"/>
        <v>0</v>
      </c>
      <c r="Q577" s="143">
        <f t="shared" si="70"/>
        <v>8</v>
      </c>
      <c r="R577" s="143">
        <f t="shared" si="71"/>
        <v>3</v>
      </c>
      <c r="S577" s="146"/>
      <c r="T577" s="259">
        <v>487274044</v>
      </c>
      <c r="U577" s="129" t="s">
        <v>132</v>
      </c>
      <c r="V577" s="259">
        <v>0</v>
      </c>
      <c r="W577" s="259">
        <v>0</v>
      </c>
      <c r="X577" s="259">
        <v>0</v>
      </c>
      <c r="Y577" s="259">
        <v>1</v>
      </c>
      <c r="Z577" s="259">
        <v>2</v>
      </c>
      <c r="AA577" s="259">
        <v>0</v>
      </c>
      <c r="AB577" s="259">
        <v>0</v>
      </c>
      <c r="AC577" s="259">
        <v>0</v>
      </c>
      <c r="AD577" s="259">
        <v>0</v>
      </c>
      <c r="AE577" s="259">
        <v>0</v>
      </c>
      <c r="AF577" s="259">
        <v>1</v>
      </c>
      <c r="AG577" s="259">
        <v>0</v>
      </c>
      <c r="AH577" s="259">
        <v>0</v>
      </c>
      <c r="AI577" s="259">
        <v>0</v>
      </c>
      <c r="AJ577" s="259">
        <v>0</v>
      </c>
      <c r="AK577" s="128"/>
      <c r="AL577" s="259">
        <v>487</v>
      </c>
      <c r="AM577" s="259">
        <v>274</v>
      </c>
      <c r="AN577" s="259">
        <v>44</v>
      </c>
      <c r="AO577" s="259">
        <v>8</v>
      </c>
    </row>
    <row r="578" spans="1:41">
      <c r="A578" s="131">
        <f t="shared" si="67"/>
        <v>487274046</v>
      </c>
      <c r="B578" s="132" t="str">
        <f t="shared" si="67"/>
        <v>PROSPECT HILL ACADEMY</v>
      </c>
      <c r="C578" s="143">
        <f t="shared" si="72"/>
        <v>0</v>
      </c>
      <c r="D578" s="143">
        <f t="shared" si="72"/>
        <v>0</v>
      </c>
      <c r="E578" s="143">
        <f t="shared" si="72"/>
        <v>0</v>
      </c>
      <c r="F578" s="143">
        <f t="shared" si="72"/>
        <v>2</v>
      </c>
      <c r="G578" s="143">
        <f t="shared" si="72"/>
        <v>0</v>
      </c>
      <c r="H578" s="143">
        <f t="shared" si="72"/>
        <v>0</v>
      </c>
      <c r="I578" s="143">
        <f t="shared" si="68"/>
        <v>7.4999999999999997E-2</v>
      </c>
      <c r="J578" s="143"/>
      <c r="K578" s="143">
        <f t="shared" si="73"/>
        <v>0</v>
      </c>
      <c r="L578" s="143">
        <f t="shared" si="73"/>
        <v>0</v>
      </c>
      <c r="M578" s="143">
        <f t="shared" si="73"/>
        <v>0</v>
      </c>
      <c r="N578" s="143">
        <f t="shared" si="73"/>
        <v>0</v>
      </c>
      <c r="O578" s="143">
        <f t="shared" si="73"/>
        <v>2</v>
      </c>
      <c r="P578" s="143">
        <f t="shared" si="69"/>
        <v>0</v>
      </c>
      <c r="Q578" s="143">
        <f t="shared" si="70"/>
        <v>10</v>
      </c>
      <c r="R578" s="143">
        <f t="shared" si="71"/>
        <v>2</v>
      </c>
      <c r="S578" s="146"/>
      <c r="T578" s="259">
        <v>487274046</v>
      </c>
      <c r="U578" s="129" t="s">
        <v>132</v>
      </c>
      <c r="V578" s="259">
        <v>0</v>
      </c>
      <c r="W578" s="259">
        <v>0</v>
      </c>
      <c r="X578" s="259">
        <v>0</v>
      </c>
      <c r="Y578" s="259">
        <v>2</v>
      </c>
      <c r="Z578" s="259">
        <v>0</v>
      </c>
      <c r="AA578" s="259">
        <v>0</v>
      </c>
      <c r="AB578" s="259">
        <v>0</v>
      </c>
      <c r="AC578" s="259">
        <v>0</v>
      </c>
      <c r="AD578" s="259">
        <v>0</v>
      </c>
      <c r="AE578" s="259">
        <v>0</v>
      </c>
      <c r="AF578" s="259">
        <v>2</v>
      </c>
      <c r="AG578" s="259">
        <v>0</v>
      </c>
      <c r="AH578" s="259">
        <v>0</v>
      </c>
      <c r="AI578" s="259">
        <v>0</v>
      </c>
      <c r="AJ578" s="259">
        <v>0</v>
      </c>
      <c r="AK578" s="128"/>
      <c r="AL578" s="259">
        <v>487</v>
      </c>
      <c r="AM578" s="259">
        <v>274</v>
      </c>
      <c r="AN578" s="259">
        <v>46</v>
      </c>
      <c r="AO578" s="259">
        <v>10</v>
      </c>
    </row>
    <row r="579" spans="1:41">
      <c r="A579" s="131">
        <f t="shared" si="67"/>
        <v>487274048</v>
      </c>
      <c r="B579" s="132" t="str">
        <f t="shared" si="67"/>
        <v>PROSPECT HILL ACADEMY</v>
      </c>
      <c r="C579" s="143">
        <f t="shared" si="72"/>
        <v>0</v>
      </c>
      <c r="D579" s="143">
        <f t="shared" si="72"/>
        <v>0</v>
      </c>
      <c r="E579" s="143">
        <f t="shared" si="72"/>
        <v>0</v>
      </c>
      <c r="F579" s="143">
        <f t="shared" si="72"/>
        <v>1</v>
      </c>
      <c r="G579" s="143">
        <f t="shared" si="72"/>
        <v>0</v>
      </c>
      <c r="H579" s="143">
        <f t="shared" si="72"/>
        <v>0</v>
      </c>
      <c r="I579" s="143">
        <f t="shared" si="68"/>
        <v>3.7499999999999999E-2</v>
      </c>
      <c r="J579" s="143"/>
      <c r="K579" s="143">
        <f t="shared" si="73"/>
        <v>0</v>
      </c>
      <c r="L579" s="143">
        <f t="shared" si="73"/>
        <v>0</v>
      </c>
      <c r="M579" s="143">
        <f t="shared" si="73"/>
        <v>0</v>
      </c>
      <c r="N579" s="143">
        <f t="shared" si="73"/>
        <v>0</v>
      </c>
      <c r="O579" s="143">
        <f t="shared" si="73"/>
        <v>0</v>
      </c>
      <c r="P579" s="143">
        <f t="shared" si="69"/>
        <v>0</v>
      </c>
      <c r="Q579" s="143">
        <f t="shared" si="70"/>
        <v>1</v>
      </c>
      <c r="R579" s="143">
        <f t="shared" si="71"/>
        <v>1</v>
      </c>
      <c r="S579" s="146"/>
      <c r="T579" s="259">
        <v>487274048</v>
      </c>
      <c r="U579" s="129" t="s">
        <v>132</v>
      </c>
      <c r="V579" s="259">
        <v>0</v>
      </c>
      <c r="W579" s="259">
        <v>0</v>
      </c>
      <c r="X579" s="259">
        <v>0</v>
      </c>
      <c r="Y579" s="259">
        <v>1</v>
      </c>
      <c r="Z579" s="259">
        <v>0</v>
      </c>
      <c r="AA579" s="259">
        <v>0</v>
      </c>
      <c r="AB579" s="259">
        <v>0</v>
      </c>
      <c r="AC579" s="259">
        <v>0</v>
      </c>
      <c r="AD579" s="259">
        <v>0</v>
      </c>
      <c r="AE579" s="259">
        <v>0</v>
      </c>
      <c r="AF579" s="259">
        <v>0</v>
      </c>
      <c r="AG579" s="259">
        <v>0</v>
      </c>
      <c r="AH579" s="259">
        <v>0</v>
      </c>
      <c r="AI579" s="259">
        <v>0</v>
      </c>
      <c r="AJ579" s="259">
        <v>0</v>
      </c>
      <c r="AK579" s="128"/>
      <c r="AL579" s="259">
        <v>487</v>
      </c>
      <c r="AM579" s="259">
        <v>274</v>
      </c>
      <c r="AN579" s="259">
        <v>48</v>
      </c>
      <c r="AO579" s="259">
        <v>1</v>
      </c>
    </row>
    <row r="580" spans="1:41">
      <c r="A580" s="131">
        <f t="shared" si="67"/>
        <v>487274049</v>
      </c>
      <c r="B580" s="132" t="str">
        <f t="shared" si="67"/>
        <v>PROSPECT HILL ACADEMY</v>
      </c>
      <c r="C580" s="143">
        <f t="shared" si="72"/>
        <v>0</v>
      </c>
      <c r="D580" s="143">
        <f t="shared" si="72"/>
        <v>0</v>
      </c>
      <c r="E580" s="143">
        <f t="shared" si="72"/>
        <v>17</v>
      </c>
      <c r="F580" s="143">
        <f t="shared" si="72"/>
        <v>65</v>
      </c>
      <c r="G580" s="143">
        <f t="shared" si="72"/>
        <v>14</v>
      </c>
      <c r="H580" s="143">
        <f t="shared" si="72"/>
        <v>0</v>
      </c>
      <c r="I580" s="143">
        <f t="shared" si="68"/>
        <v>4.2</v>
      </c>
      <c r="J580" s="143"/>
      <c r="K580" s="143">
        <f t="shared" si="73"/>
        <v>0</v>
      </c>
      <c r="L580" s="143">
        <f t="shared" si="73"/>
        <v>0</v>
      </c>
      <c r="M580" s="143">
        <f t="shared" si="73"/>
        <v>16</v>
      </c>
      <c r="N580" s="143">
        <f t="shared" si="73"/>
        <v>0</v>
      </c>
      <c r="O580" s="143">
        <f t="shared" si="73"/>
        <v>60</v>
      </c>
      <c r="P580" s="143">
        <f t="shared" si="69"/>
        <v>9</v>
      </c>
      <c r="Q580" s="143">
        <f t="shared" si="70"/>
        <v>10</v>
      </c>
      <c r="R580" s="143">
        <f t="shared" si="71"/>
        <v>112</v>
      </c>
      <c r="S580" s="146"/>
      <c r="T580" s="259">
        <v>487274049</v>
      </c>
      <c r="U580" s="129" t="s">
        <v>132</v>
      </c>
      <c r="V580" s="259">
        <v>0</v>
      </c>
      <c r="W580" s="259">
        <v>0</v>
      </c>
      <c r="X580" s="259">
        <v>17</v>
      </c>
      <c r="Y580" s="259">
        <v>65</v>
      </c>
      <c r="Z580" s="259">
        <v>14</v>
      </c>
      <c r="AA580" s="259">
        <v>0</v>
      </c>
      <c r="AB580" s="259">
        <v>0</v>
      </c>
      <c r="AC580" s="259">
        <v>0</v>
      </c>
      <c r="AD580" s="259">
        <v>16</v>
      </c>
      <c r="AE580" s="259">
        <v>0</v>
      </c>
      <c r="AF580" s="259">
        <v>60</v>
      </c>
      <c r="AG580" s="259">
        <v>0</v>
      </c>
      <c r="AH580" s="259">
        <v>0</v>
      </c>
      <c r="AI580" s="259">
        <v>9</v>
      </c>
      <c r="AJ580" s="259">
        <v>0</v>
      </c>
      <c r="AK580" s="128"/>
      <c r="AL580" s="259">
        <v>487</v>
      </c>
      <c r="AM580" s="259">
        <v>274</v>
      </c>
      <c r="AN580" s="259">
        <v>49</v>
      </c>
      <c r="AO580" s="259">
        <v>10</v>
      </c>
    </row>
    <row r="581" spans="1:41">
      <c r="A581" s="131">
        <f t="shared" si="67"/>
        <v>487274057</v>
      </c>
      <c r="B581" s="132" t="str">
        <f t="shared" si="67"/>
        <v>PROSPECT HILL ACADEMY</v>
      </c>
      <c r="C581" s="143">
        <f t="shared" si="72"/>
        <v>0</v>
      </c>
      <c r="D581" s="143">
        <f t="shared" si="72"/>
        <v>0</v>
      </c>
      <c r="E581" s="143">
        <f t="shared" si="72"/>
        <v>1</v>
      </c>
      <c r="F581" s="143">
        <f t="shared" si="72"/>
        <v>6</v>
      </c>
      <c r="G581" s="143">
        <f t="shared" si="72"/>
        <v>1</v>
      </c>
      <c r="H581" s="143">
        <f t="shared" si="72"/>
        <v>0</v>
      </c>
      <c r="I581" s="143">
        <f t="shared" si="68"/>
        <v>0.41249999999999998</v>
      </c>
      <c r="J581" s="143"/>
      <c r="K581" s="143">
        <f t="shared" si="73"/>
        <v>0</v>
      </c>
      <c r="L581" s="143">
        <f t="shared" si="73"/>
        <v>0</v>
      </c>
      <c r="M581" s="143">
        <f t="shared" si="73"/>
        <v>3</v>
      </c>
      <c r="N581" s="143">
        <f t="shared" si="73"/>
        <v>0</v>
      </c>
      <c r="O581" s="143">
        <f t="shared" si="73"/>
        <v>5</v>
      </c>
      <c r="P581" s="143">
        <f t="shared" si="69"/>
        <v>1</v>
      </c>
      <c r="Q581" s="143">
        <f t="shared" si="70"/>
        <v>10</v>
      </c>
      <c r="R581" s="143">
        <f t="shared" si="71"/>
        <v>11</v>
      </c>
      <c r="S581" s="146"/>
      <c r="T581" s="259">
        <v>487274057</v>
      </c>
      <c r="U581" s="129" t="s">
        <v>132</v>
      </c>
      <c r="V581" s="259">
        <v>0</v>
      </c>
      <c r="W581" s="259">
        <v>0</v>
      </c>
      <c r="X581" s="259">
        <v>1</v>
      </c>
      <c r="Y581" s="259">
        <v>6</v>
      </c>
      <c r="Z581" s="259">
        <v>1</v>
      </c>
      <c r="AA581" s="259">
        <v>0</v>
      </c>
      <c r="AB581" s="259">
        <v>0</v>
      </c>
      <c r="AC581" s="259">
        <v>0</v>
      </c>
      <c r="AD581" s="259">
        <v>3</v>
      </c>
      <c r="AE581" s="259">
        <v>0</v>
      </c>
      <c r="AF581" s="259">
        <v>5</v>
      </c>
      <c r="AG581" s="259">
        <v>0</v>
      </c>
      <c r="AH581" s="259">
        <v>0</v>
      </c>
      <c r="AI581" s="259">
        <v>1</v>
      </c>
      <c r="AJ581" s="259">
        <v>0</v>
      </c>
      <c r="AK581" s="128"/>
      <c r="AL581" s="259">
        <v>487</v>
      </c>
      <c r="AM581" s="259">
        <v>274</v>
      </c>
      <c r="AN581" s="259">
        <v>57</v>
      </c>
      <c r="AO581" s="259">
        <v>10</v>
      </c>
    </row>
    <row r="582" spans="1:41">
      <c r="A582" s="131">
        <f t="shared" si="67"/>
        <v>487274093</v>
      </c>
      <c r="B582" s="132" t="str">
        <f t="shared" si="67"/>
        <v>PROSPECT HILL ACADEMY</v>
      </c>
      <c r="C582" s="143">
        <f t="shared" si="72"/>
        <v>0</v>
      </c>
      <c r="D582" s="143">
        <f t="shared" si="72"/>
        <v>0</v>
      </c>
      <c r="E582" s="143">
        <f t="shared" si="72"/>
        <v>3</v>
      </c>
      <c r="F582" s="143">
        <f t="shared" si="72"/>
        <v>31</v>
      </c>
      <c r="G582" s="143">
        <f t="shared" si="72"/>
        <v>13</v>
      </c>
      <c r="H582" s="143">
        <f t="shared" si="72"/>
        <v>0</v>
      </c>
      <c r="I582" s="143">
        <f t="shared" si="68"/>
        <v>2.1749999999999998</v>
      </c>
      <c r="J582" s="143"/>
      <c r="K582" s="143">
        <f t="shared" si="73"/>
        <v>0</v>
      </c>
      <c r="L582" s="143">
        <f t="shared" si="73"/>
        <v>0</v>
      </c>
      <c r="M582" s="143">
        <f t="shared" si="73"/>
        <v>11</v>
      </c>
      <c r="N582" s="143">
        <f t="shared" si="73"/>
        <v>0</v>
      </c>
      <c r="O582" s="143">
        <f t="shared" si="73"/>
        <v>28</v>
      </c>
      <c r="P582" s="143">
        <f t="shared" si="69"/>
        <v>2</v>
      </c>
      <c r="Q582" s="143">
        <f t="shared" si="70"/>
        <v>10</v>
      </c>
      <c r="R582" s="143">
        <f t="shared" si="71"/>
        <v>58</v>
      </c>
      <c r="S582" s="146"/>
      <c r="T582" s="259">
        <v>487274093</v>
      </c>
      <c r="U582" s="129" t="s">
        <v>132</v>
      </c>
      <c r="V582" s="259">
        <v>0</v>
      </c>
      <c r="W582" s="259">
        <v>0</v>
      </c>
      <c r="X582" s="259">
        <v>3</v>
      </c>
      <c r="Y582" s="259">
        <v>31</v>
      </c>
      <c r="Z582" s="259">
        <v>13</v>
      </c>
      <c r="AA582" s="259">
        <v>0</v>
      </c>
      <c r="AB582" s="259">
        <v>0</v>
      </c>
      <c r="AC582" s="259">
        <v>0</v>
      </c>
      <c r="AD582" s="259">
        <v>11</v>
      </c>
      <c r="AE582" s="259">
        <v>0</v>
      </c>
      <c r="AF582" s="259">
        <v>28</v>
      </c>
      <c r="AG582" s="259">
        <v>0</v>
      </c>
      <c r="AH582" s="259">
        <v>0</v>
      </c>
      <c r="AI582" s="259">
        <v>2</v>
      </c>
      <c r="AJ582" s="259">
        <v>0</v>
      </c>
      <c r="AK582" s="128"/>
      <c r="AL582" s="259">
        <v>487</v>
      </c>
      <c r="AM582" s="259">
        <v>274</v>
      </c>
      <c r="AN582" s="259">
        <v>93</v>
      </c>
      <c r="AO582" s="259">
        <v>10</v>
      </c>
    </row>
    <row r="583" spans="1:41">
      <c r="A583" s="131">
        <f t="shared" si="67"/>
        <v>487274128</v>
      </c>
      <c r="B583" s="132" t="str">
        <f t="shared" si="67"/>
        <v>PROSPECT HILL ACADEMY</v>
      </c>
      <c r="C583" s="143">
        <f t="shared" si="72"/>
        <v>0</v>
      </c>
      <c r="D583" s="143">
        <f t="shared" si="72"/>
        <v>0</v>
      </c>
      <c r="E583" s="143">
        <f t="shared" si="72"/>
        <v>0</v>
      </c>
      <c r="F583" s="143">
        <f t="shared" si="72"/>
        <v>2</v>
      </c>
      <c r="G583" s="143">
        <f t="shared" si="72"/>
        <v>1</v>
      </c>
      <c r="H583" s="143">
        <f t="shared" si="72"/>
        <v>0</v>
      </c>
      <c r="I583" s="143">
        <f t="shared" si="68"/>
        <v>0.1125</v>
      </c>
      <c r="J583" s="143"/>
      <c r="K583" s="143">
        <f t="shared" si="73"/>
        <v>0</v>
      </c>
      <c r="L583" s="143">
        <f t="shared" si="73"/>
        <v>0</v>
      </c>
      <c r="M583" s="143">
        <f t="shared" si="73"/>
        <v>0</v>
      </c>
      <c r="N583" s="143">
        <f t="shared" si="73"/>
        <v>0</v>
      </c>
      <c r="O583" s="143">
        <f t="shared" si="73"/>
        <v>0</v>
      </c>
      <c r="P583" s="143">
        <f t="shared" si="69"/>
        <v>0</v>
      </c>
      <c r="Q583" s="143">
        <f t="shared" si="70"/>
        <v>1</v>
      </c>
      <c r="R583" s="143">
        <f t="shared" si="71"/>
        <v>3</v>
      </c>
      <c r="S583" s="146"/>
      <c r="T583" s="259">
        <v>487274128</v>
      </c>
      <c r="U583" s="129" t="s">
        <v>132</v>
      </c>
      <c r="V583" s="259">
        <v>0</v>
      </c>
      <c r="W583" s="259">
        <v>0</v>
      </c>
      <c r="X583" s="259">
        <v>0</v>
      </c>
      <c r="Y583" s="259">
        <v>2</v>
      </c>
      <c r="Z583" s="259">
        <v>1</v>
      </c>
      <c r="AA583" s="259">
        <v>0</v>
      </c>
      <c r="AB583" s="259">
        <v>0</v>
      </c>
      <c r="AC583" s="259">
        <v>0</v>
      </c>
      <c r="AD583" s="259">
        <v>0</v>
      </c>
      <c r="AE583" s="259">
        <v>0</v>
      </c>
      <c r="AF583" s="259">
        <v>0</v>
      </c>
      <c r="AG583" s="259">
        <v>0</v>
      </c>
      <c r="AH583" s="259">
        <v>0</v>
      </c>
      <c r="AI583" s="259">
        <v>0</v>
      </c>
      <c r="AJ583" s="259">
        <v>0</v>
      </c>
      <c r="AK583" s="128"/>
      <c r="AL583" s="259">
        <v>487</v>
      </c>
      <c r="AM583" s="259">
        <v>274</v>
      </c>
      <c r="AN583" s="259">
        <v>128</v>
      </c>
      <c r="AO583" s="259">
        <v>1</v>
      </c>
    </row>
    <row r="584" spans="1:41">
      <c r="A584" s="131">
        <f t="shared" si="67"/>
        <v>487274149</v>
      </c>
      <c r="B584" s="132" t="str">
        <f t="shared" si="67"/>
        <v>PROSPECT HILL ACADEMY</v>
      </c>
      <c r="C584" s="143">
        <f t="shared" si="72"/>
        <v>0</v>
      </c>
      <c r="D584" s="143">
        <f t="shared" si="72"/>
        <v>0</v>
      </c>
      <c r="E584" s="143">
        <f t="shared" si="72"/>
        <v>0</v>
      </c>
      <c r="F584" s="143">
        <f t="shared" si="72"/>
        <v>2</v>
      </c>
      <c r="G584" s="143">
        <f t="shared" si="72"/>
        <v>0</v>
      </c>
      <c r="H584" s="143">
        <f t="shared" si="72"/>
        <v>0</v>
      </c>
      <c r="I584" s="143">
        <f t="shared" si="68"/>
        <v>7.4999999999999997E-2</v>
      </c>
      <c r="J584" s="143"/>
      <c r="K584" s="143">
        <f t="shared" si="73"/>
        <v>0</v>
      </c>
      <c r="L584" s="143">
        <f t="shared" si="73"/>
        <v>0</v>
      </c>
      <c r="M584" s="143">
        <f t="shared" si="73"/>
        <v>0</v>
      </c>
      <c r="N584" s="143">
        <f t="shared" si="73"/>
        <v>0</v>
      </c>
      <c r="O584" s="143">
        <f t="shared" si="73"/>
        <v>0</v>
      </c>
      <c r="P584" s="143">
        <f t="shared" si="69"/>
        <v>0</v>
      </c>
      <c r="Q584" s="143">
        <f t="shared" si="70"/>
        <v>1</v>
      </c>
      <c r="R584" s="143">
        <f t="shared" si="71"/>
        <v>2</v>
      </c>
      <c r="S584" s="146"/>
      <c r="T584" s="259">
        <v>487274149</v>
      </c>
      <c r="U584" s="129" t="s">
        <v>132</v>
      </c>
      <c r="V584" s="259">
        <v>0</v>
      </c>
      <c r="W584" s="259">
        <v>0</v>
      </c>
      <c r="X584" s="259">
        <v>0</v>
      </c>
      <c r="Y584" s="259">
        <v>2</v>
      </c>
      <c r="Z584" s="259">
        <v>0</v>
      </c>
      <c r="AA584" s="259">
        <v>0</v>
      </c>
      <c r="AB584" s="259">
        <v>0</v>
      </c>
      <c r="AC584" s="259">
        <v>0</v>
      </c>
      <c r="AD584" s="259">
        <v>0</v>
      </c>
      <c r="AE584" s="259">
        <v>0</v>
      </c>
      <c r="AF584" s="259">
        <v>0</v>
      </c>
      <c r="AG584" s="259">
        <v>0</v>
      </c>
      <c r="AH584" s="259">
        <v>0</v>
      </c>
      <c r="AI584" s="259">
        <v>0</v>
      </c>
      <c r="AJ584" s="259">
        <v>0</v>
      </c>
      <c r="AK584" s="128"/>
      <c r="AL584" s="259">
        <v>487</v>
      </c>
      <c r="AM584" s="259">
        <v>274</v>
      </c>
      <c r="AN584" s="259">
        <v>149</v>
      </c>
      <c r="AO584" s="259">
        <v>1</v>
      </c>
    </row>
    <row r="585" spans="1:41">
      <c r="A585" s="131">
        <f t="shared" si="67"/>
        <v>487274163</v>
      </c>
      <c r="B585" s="132" t="str">
        <f t="shared" si="67"/>
        <v>PROSPECT HILL ACADEMY</v>
      </c>
      <c r="C585" s="143">
        <f t="shared" si="72"/>
        <v>0</v>
      </c>
      <c r="D585" s="143">
        <f t="shared" si="72"/>
        <v>0</v>
      </c>
      <c r="E585" s="143">
        <f t="shared" si="72"/>
        <v>1</v>
      </c>
      <c r="F585" s="143">
        <f t="shared" si="72"/>
        <v>6</v>
      </c>
      <c r="G585" s="143">
        <f t="shared" si="72"/>
        <v>3</v>
      </c>
      <c r="H585" s="143">
        <f t="shared" si="72"/>
        <v>0</v>
      </c>
      <c r="I585" s="143">
        <f t="shared" si="68"/>
        <v>0.48749999999999999</v>
      </c>
      <c r="J585" s="143"/>
      <c r="K585" s="143">
        <f t="shared" si="73"/>
        <v>0</v>
      </c>
      <c r="L585" s="143">
        <f t="shared" si="73"/>
        <v>0</v>
      </c>
      <c r="M585" s="143">
        <f t="shared" si="73"/>
        <v>3</v>
      </c>
      <c r="N585" s="143">
        <f t="shared" si="73"/>
        <v>0</v>
      </c>
      <c r="O585" s="143">
        <f t="shared" si="73"/>
        <v>9</v>
      </c>
      <c r="P585" s="143">
        <f t="shared" si="69"/>
        <v>1</v>
      </c>
      <c r="Q585" s="143">
        <f t="shared" si="70"/>
        <v>10</v>
      </c>
      <c r="R585" s="143">
        <f t="shared" si="71"/>
        <v>13</v>
      </c>
      <c r="S585" s="146"/>
      <c r="T585" s="259">
        <v>487274163</v>
      </c>
      <c r="U585" s="129" t="s">
        <v>132</v>
      </c>
      <c r="V585" s="259">
        <v>0</v>
      </c>
      <c r="W585" s="259">
        <v>0</v>
      </c>
      <c r="X585" s="259">
        <v>1</v>
      </c>
      <c r="Y585" s="259">
        <v>6</v>
      </c>
      <c r="Z585" s="259">
        <v>3</v>
      </c>
      <c r="AA585" s="259">
        <v>0</v>
      </c>
      <c r="AB585" s="259">
        <v>0</v>
      </c>
      <c r="AC585" s="259">
        <v>0</v>
      </c>
      <c r="AD585" s="259">
        <v>3</v>
      </c>
      <c r="AE585" s="259">
        <v>0</v>
      </c>
      <c r="AF585" s="259">
        <v>9</v>
      </c>
      <c r="AG585" s="259">
        <v>0</v>
      </c>
      <c r="AH585" s="259">
        <v>0</v>
      </c>
      <c r="AI585" s="259">
        <v>1</v>
      </c>
      <c r="AJ585" s="259">
        <v>0</v>
      </c>
      <c r="AK585" s="128"/>
      <c r="AL585" s="259">
        <v>487</v>
      </c>
      <c r="AM585" s="259">
        <v>274</v>
      </c>
      <c r="AN585" s="259">
        <v>163</v>
      </c>
      <c r="AO585" s="259">
        <v>10</v>
      </c>
    </row>
    <row r="586" spans="1:41">
      <c r="A586" s="131">
        <f t="shared" si="67"/>
        <v>487274165</v>
      </c>
      <c r="B586" s="132" t="str">
        <f t="shared" si="67"/>
        <v>PROSPECT HILL ACADEMY</v>
      </c>
      <c r="C586" s="143">
        <f t="shared" si="72"/>
        <v>0</v>
      </c>
      <c r="D586" s="143">
        <f t="shared" si="72"/>
        <v>0</v>
      </c>
      <c r="E586" s="143">
        <f t="shared" si="72"/>
        <v>3</v>
      </c>
      <c r="F586" s="143">
        <f t="shared" si="72"/>
        <v>38</v>
      </c>
      <c r="G586" s="143">
        <f t="shared" si="72"/>
        <v>3</v>
      </c>
      <c r="H586" s="143">
        <f t="shared" si="72"/>
        <v>0</v>
      </c>
      <c r="I586" s="143">
        <f t="shared" si="68"/>
        <v>1.9125000000000001</v>
      </c>
      <c r="J586" s="143"/>
      <c r="K586" s="143">
        <f t="shared" si="73"/>
        <v>0</v>
      </c>
      <c r="L586" s="143">
        <f t="shared" si="73"/>
        <v>0</v>
      </c>
      <c r="M586" s="143">
        <f t="shared" si="73"/>
        <v>7</v>
      </c>
      <c r="N586" s="143">
        <f t="shared" si="73"/>
        <v>0</v>
      </c>
      <c r="O586" s="143">
        <f t="shared" si="73"/>
        <v>22</v>
      </c>
      <c r="P586" s="143">
        <f t="shared" si="69"/>
        <v>3</v>
      </c>
      <c r="Q586" s="143">
        <f t="shared" si="70"/>
        <v>10</v>
      </c>
      <c r="R586" s="143">
        <f t="shared" si="71"/>
        <v>51</v>
      </c>
      <c r="S586" s="146"/>
      <c r="T586" s="259">
        <v>487274165</v>
      </c>
      <c r="U586" s="129" t="s">
        <v>132</v>
      </c>
      <c r="V586" s="259">
        <v>0</v>
      </c>
      <c r="W586" s="259">
        <v>0</v>
      </c>
      <c r="X586" s="259">
        <v>3</v>
      </c>
      <c r="Y586" s="259">
        <v>38</v>
      </c>
      <c r="Z586" s="259">
        <v>3</v>
      </c>
      <c r="AA586" s="259">
        <v>0</v>
      </c>
      <c r="AB586" s="259">
        <v>0</v>
      </c>
      <c r="AC586" s="259">
        <v>0</v>
      </c>
      <c r="AD586" s="259">
        <v>7</v>
      </c>
      <c r="AE586" s="259">
        <v>0</v>
      </c>
      <c r="AF586" s="259">
        <v>22</v>
      </c>
      <c r="AG586" s="259">
        <v>0</v>
      </c>
      <c r="AH586" s="259">
        <v>0</v>
      </c>
      <c r="AI586" s="259">
        <v>3</v>
      </c>
      <c r="AJ586" s="259">
        <v>0</v>
      </c>
      <c r="AK586" s="128"/>
      <c r="AL586" s="259">
        <v>487</v>
      </c>
      <c r="AM586" s="259">
        <v>274</v>
      </c>
      <c r="AN586" s="259">
        <v>165</v>
      </c>
      <c r="AO586" s="259">
        <v>10</v>
      </c>
    </row>
    <row r="587" spans="1:41">
      <c r="A587" s="131">
        <f t="shared" ref="A587:B650" si="74">T587</f>
        <v>487274176</v>
      </c>
      <c r="B587" s="132" t="str">
        <f t="shared" si="74"/>
        <v>PROSPECT HILL ACADEMY</v>
      </c>
      <c r="C587" s="143">
        <f t="shared" si="72"/>
        <v>0</v>
      </c>
      <c r="D587" s="143">
        <f t="shared" si="72"/>
        <v>0</v>
      </c>
      <c r="E587" s="143">
        <f t="shared" si="72"/>
        <v>0</v>
      </c>
      <c r="F587" s="143">
        <f t="shared" si="72"/>
        <v>21</v>
      </c>
      <c r="G587" s="143">
        <f t="shared" si="72"/>
        <v>10</v>
      </c>
      <c r="H587" s="143">
        <f t="shared" si="72"/>
        <v>0</v>
      </c>
      <c r="I587" s="143">
        <f t="shared" ref="I587:I650" si="75">ROUND(0.0375*(SUM(E587:H587)+ROUND(D587*0.5,4)+ROUND(L587*0.5,4)+M587),4)+ROUND((0.0475)*N587,4)</f>
        <v>1.4624999999999999</v>
      </c>
      <c r="J587" s="143"/>
      <c r="K587" s="143">
        <f t="shared" si="73"/>
        <v>0</v>
      </c>
      <c r="L587" s="143">
        <f t="shared" si="73"/>
        <v>0</v>
      </c>
      <c r="M587" s="143">
        <f t="shared" si="73"/>
        <v>8</v>
      </c>
      <c r="N587" s="143">
        <f t="shared" si="73"/>
        <v>0</v>
      </c>
      <c r="O587" s="143">
        <f t="shared" si="73"/>
        <v>20</v>
      </c>
      <c r="P587" s="143">
        <f t="shared" ref="P587:P650" si="76">ROUND((AG587+AH587)/2,0)+ROUND(AI587+AJ587,0)</f>
        <v>1</v>
      </c>
      <c r="Q587" s="143">
        <f t="shared" ref="Q587:Q650" si="77">AO587</f>
        <v>10</v>
      </c>
      <c r="R587" s="143">
        <f t="shared" ref="R587:R650" si="78">SUM(E587:H587)+M587+N587+ROUND(C587*0.5,0)+ROUND(D587*0.5,0)+ROUND(K587*0.5,0)+ROUND(L587*0.5,0)</f>
        <v>39</v>
      </c>
      <c r="S587" s="146"/>
      <c r="T587" s="259">
        <v>487274176</v>
      </c>
      <c r="U587" s="129" t="s">
        <v>132</v>
      </c>
      <c r="V587" s="259">
        <v>0</v>
      </c>
      <c r="W587" s="259">
        <v>0</v>
      </c>
      <c r="X587" s="259">
        <v>0</v>
      </c>
      <c r="Y587" s="259">
        <v>21</v>
      </c>
      <c r="Z587" s="259">
        <v>10</v>
      </c>
      <c r="AA587" s="259">
        <v>0</v>
      </c>
      <c r="AB587" s="259">
        <v>0</v>
      </c>
      <c r="AC587" s="259">
        <v>0</v>
      </c>
      <c r="AD587" s="259">
        <v>8</v>
      </c>
      <c r="AE587" s="259">
        <v>0</v>
      </c>
      <c r="AF587" s="259">
        <v>20</v>
      </c>
      <c r="AG587" s="259">
        <v>0</v>
      </c>
      <c r="AH587" s="259">
        <v>0</v>
      </c>
      <c r="AI587" s="259">
        <v>1</v>
      </c>
      <c r="AJ587" s="259">
        <v>0</v>
      </c>
      <c r="AK587" s="128"/>
      <c r="AL587" s="259">
        <v>487</v>
      </c>
      <c r="AM587" s="259">
        <v>274</v>
      </c>
      <c r="AN587" s="259">
        <v>176</v>
      </c>
      <c r="AO587" s="259">
        <v>10</v>
      </c>
    </row>
    <row r="588" spans="1:41">
      <c r="A588" s="131">
        <f t="shared" si="74"/>
        <v>487274207</v>
      </c>
      <c r="B588" s="132" t="str">
        <f t="shared" si="74"/>
        <v>PROSPECT HILL ACADEMY</v>
      </c>
      <c r="C588" s="143">
        <f t="shared" si="72"/>
        <v>0</v>
      </c>
      <c r="D588" s="143">
        <f t="shared" si="72"/>
        <v>0</v>
      </c>
      <c r="E588" s="143">
        <f t="shared" si="72"/>
        <v>0</v>
      </c>
      <c r="F588" s="143">
        <f t="shared" si="72"/>
        <v>2</v>
      </c>
      <c r="G588" s="143">
        <f t="shared" si="72"/>
        <v>0</v>
      </c>
      <c r="H588" s="143">
        <f t="shared" si="72"/>
        <v>0</v>
      </c>
      <c r="I588" s="143">
        <f t="shared" si="75"/>
        <v>7.4999999999999997E-2</v>
      </c>
      <c r="J588" s="143"/>
      <c r="K588" s="143">
        <f t="shared" si="73"/>
        <v>0</v>
      </c>
      <c r="L588" s="143">
        <f t="shared" si="73"/>
        <v>0</v>
      </c>
      <c r="M588" s="143">
        <f t="shared" si="73"/>
        <v>0</v>
      </c>
      <c r="N588" s="143">
        <f t="shared" si="73"/>
        <v>0</v>
      </c>
      <c r="O588" s="143">
        <f t="shared" si="73"/>
        <v>2</v>
      </c>
      <c r="P588" s="143">
        <f t="shared" si="76"/>
        <v>0</v>
      </c>
      <c r="Q588" s="143">
        <f t="shared" si="77"/>
        <v>10</v>
      </c>
      <c r="R588" s="143">
        <f t="shared" si="78"/>
        <v>2</v>
      </c>
      <c r="S588" s="146"/>
      <c r="T588" s="259">
        <v>487274207</v>
      </c>
      <c r="U588" s="129" t="s">
        <v>132</v>
      </c>
      <c r="V588" s="259">
        <v>0</v>
      </c>
      <c r="W588" s="259">
        <v>0</v>
      </c>
      <c r="X588" s="259">
        <v>0</v>
      </c>
      <c r="Y588" s="259">
        <v>2</v>
      </c>
      <c r="Z588" s="259">
        <v>0</v>
      </c>
      <c r="AA588" s="259">
        <v>0</v>
      </c>
      <c r="AB588" s="259">
        <v>0</v>
      </c>
      <c r="AC588" s="259">
        <v>0</v>
      </c>
      <c r="AD588" s="259">
        <v>0</v>
      </c>
      <c r="AE588" s="259">
        <v>0</v>
      </c>
      <c r="AF588" s="259">
        <v>2</v>
      </c>
      <c r="AG588" s="259">
        <v>0</v>
      </c>
      <c r="AH588" s="259">
        <v>0</v>
      </c>
      <c r="AI588" s="259">
        <v>0</v>
      </c>
      <c r="AJ588" s="259">
        <v>0</v>
      </c>
      <c r="AK588" s="128"/>
      <c r="AL588" s="259">
        <v>487</v>
      </c>
      <c r="AM588" s="259">
        <v>274</v>
      </c>
      <c r="AN588" s="259">
        <v>207</v>
      </c>
      <c r="AO588" s="259">
        <v>10</v>
      </c>
    </row>
    <row r="589" spans="1:41">
      <c r="A589" s="131">
        <f t="shared" si="74"/>
        <v>487274229</v>
      </c>
      <c r="B589" s="132" t="str">
        <f t="shared" si="74"/>
        <v>PROSPECT HILL ACADEMY</v>
      </c>
      <c r="C589" s="143">
        <f t="shared" si="72"/>
        <v>0</v>
      </c>
      <c r="D589" s="143">
        <f t="shared" si="72"/>
        <v>0</v>
      </c>
      <c r="E589" s="143">
        <f t="shared" si="72"/>
        <v>0</v>
      </c>
      <c r="F589" s="143">
        <f t="shared" si="72"/>
        <v>1</v>
      </c>
      <c r="G589" s="143">
        <f t="shared" si="72"/>
        <v>0</v>
      </c>
      <c r="H589" s="143">
        <f t="shared" si="72"/>
        <v>0</v>
      </c>
      <c r="I589" s="143">
        <f t="shared" si="75"/>
        <v>3.7499999999999999E-2</v>
      </c>
      <c r="J589" s="143"/>
      <c r="K589" s="143">
        <f t="shared" si="73"/>
        <v>0</v>
      </c>
      <c r="L589" s="143">
        <f t="shared" si="73"/>
        <v>0</v>
      </c>
      <c r="M589" s="143">
        <f t="shared" si="73"/>
        <v>0</v>
      </c>
      <c r="N589" s="143">
        <f t="shared" si="73"/>
        <v>0</v>
      </c>
      <c r="O589" s="143">
        <f t="shared" si="73"/>
        <v>0</v>
      </c>
      <c r="P589" s="143">
        <f t="shared" si="76"/>
        <v>0</v>
      </c>
      <c r="Q589" s="143">
        <f t="shared" si="77"/>
        <v>1</v>
      </c>
      <c r="R589" s="143">
        <f t="shared" si="78"/>
        <v>1</v>
      </c>
      <c r="S589" s="146"/>
      <c r="T589" s="259">
        <v>487274229</v>
      </c>
      <c r="U589" s="129" t="s">
        <v>132</v>
      </c>
      <c r="V589" s="259">
        <v>0</v>
      </c>
      <c r="W589" s="259">
        <v>0</v>
      </c>
      <c r="X589" s="259">
        <v>0</v>
      </c>
      <c r="Y589" s="259">
        <v>1</v>
      </c>
      <c r="Z589" s="259">
        <v>0</v>
      </c>
      <c r="AA589" s="259">
        <v>0</v>
      </c>
      <c r="AB589" s="259">
        <v>0</v>
      </c>
      <c r="AC589" s="259">
        <v>0</v>
      </c>
      <c r="AD589" s="259">
        <v>0</v>
      </c>
      <c r="AE589" s="259">
        <v>0</v>
      </c>
      <c r="AF589" s="259">
        <v>0</v>
      </c>
      <c r="AG589" s="259">
        <v>0</v>
      </c>
      <c r="AH589" s="259">
        <v>0</v>
      </c>
      <c r="AI589" s="259">
        <v>0</v>
      </c>
      <c r="AJ589" s="259">
        <v>0</v>
      </c>
      <c r="AK589" s="128"/>
      <c r="AL589" s="259">
        <v>487</v>
      </c>
      <c r="AM589" s="259">
        <v>274</v>
      </c>
      <c r="AN589" s="259">
        <v>229</v>
      </c>
      <c r="AO589" s="259">
        <v>1</v>
      </c>
    </row>
    <row r="590" spans="1:41">
      <c r="A590" s="131">
        <f t="shared" si="74"/>
        <v>487274244</v>
      </c>
      <c r="B590" s="132" t="str">
        <f t="shared" si="74"/>
        <v>PROSPECT HILL ACADEMY</v>
      </c>
      <c r="C590" s="143">
        <f t="shared" si="72"/>
        <v>0</v>
      </c>
      <c r="D590" s="143">
        <f t="shared" si="72"/>
        <v>0</v>
      </c>
      <c r="E590" s="143">
        <f t="shared" si="72"/>
        <v>1</v>
      </c>
      <c r="F590" s="143">
        <f t="shared" si="72"/>
        <v>6</v>
      </c>
      <c r="G590" s="143">
        <f t="shared" si="72"/>
        <v>3</v>
      </c>
      <c r="H590" s="143">
        <f t="shared" si="72"/>
        <v>0</v>
      </c>
      <c r="I590" s="143">
        <f t="shared" si="75"/>
        <v>0.375</v>
      </c>
      <c r="J590" s="143"/>
      <c r="K590" s="143">
        <f t="shared" si="73"/>
        <v>0</v>
      </c>
      <c r="L590" s="143">
        <f t="shared" si="73"/>
        <v>0</v>
      </c>
      <c r="M590" s="143">
        <f t="shared" si="73"/>
        <v>0</v>
      </c>
      <c r="N590" s="143">
        <f t="shared" si="73"/>
        <v>0</v>
      </c>
      <c r="O590" s="143">
        <f t="shared" si="73"/>
        <v>3</v>
      </c>
      <c r="P590" s="143">
        <f t="shared" si="76"/>
        <v>0</v>
      </c>
      <c r="Q590" s="143">
        <f t="shared" si="77"/>
        <v>7</v>
      </c>
      <c r="R590" s="143">
        <f t="shared" si="78"/>
        <v>10</v>
      </c>
      <c r="S590" s="146"/>
      <c r="T590" s="259">
        <v>487274244</v>
      </c>
      <c r="U590" s="129" t="s">
        <v>132</v>
      </c>
      <c r="V590" s="259">
        <v>0</v>
      </c>
      <c r="W590" s="259">
        <v>0</v>
      </c>
      <c r="X590" s="259">
        <v>1</v>
      </c>
      <c r="Y590" s="259">
        <v>6</v>
      </c>
      <c r="Z590" s="259">
        <v>3</v>
      </c>
      <c r="AA590" s="259">
        <v>0</v>
      </c>
      <c r="AB590" s="259">
        <v>0</v>
      </c>
      <c r="AC590" s="259">
        <v>0</v>
      </c>
      <c r="AD590" s="259">
        <v>0</v>
      </c>
      <c r="AE590" s="259">
        <v>0</v>
      </c>
      <c r="AF590" s="259">
        <v>3</v>
      </c>
      <c r="AG590" s="259">
        <v>0</v>
      </c>
      <c r="AH590" s="259">
        <v>0</v>
      </c>
      <c r="AI590" s="259">
        <v>0</v>
      </c>
      <c r="AJ590" s="259">
        <v>0</v>
      </c>
      <c r="AK590" s="128"/>
      <c r="AL590" s="259">
        <v>487</v>
      </c>
      <c r="AM590" s="259">
        <v>274</v>
      </c>
      <c r="AN590" s="259">
        <v>244</v>
      </c>
      <c r="AO590" s="259">
        <v>7</v>
      </c>
    </row>
    <row r="591" spans="1:41">
      <c r="A591" s="131">
        <f t="shared" si="74"/>
        <v>487274248</v>
      </c>
      <c r="B591" s="132" t="str">
        <f t="shared" si="74"/>
        <v>PROSPECT HILL ACADEMY</v>
      </c>
      <c r="C591" s="143">
        <f t="shared" si="72"/>
        <v>0</v>
      </c>
      <c r="D591" s="143">
        <f t="shared" si="72"/>
        <v>0</v>
      </c>
      <c r="E591" s="143">
        <f t="shared" si="72"/>
        <v>1</v>
      </c>
      <c r="F591" s="143">
        <f t="shared" si="72"/>
        <v>2</v>
      </c>
      <c r="G591" s="143">
        <f t="shared" si="72"/>
        <v>1</v>
      </c>
      <c r="H591" s="143">
        <f t="shared" si="72"/>
        <v>0</v>
      </c>
      <c r="I591" s="143">
        <f t="shared" si="75"/>
        <v>0.1875</v>
      </c>
      <c r="J591" s="143"/>
      <c r="K591" s="143">
        <f t="shared" si="73"/>
        <v>0</v>
      </c>
      <c r="L591" s="143">
        <f t="shared" si="73"/>
        <v>0</v>
      </c>
      <c r="M591" s="143">
        <f t="shared" si="73"/>
        <v>1</v>
      </c>
      <c r="N591" s="143">
        <f t="shared" si="73"/>
        <v>0</v>
      </c>
      <c r="O591" s="143">
        <f t="shared" si="73"/>
        <v>0</v>
      </c>
      <c r="P591" s="143">
        <f t="shared" si="76"/>
        <v>0</v>
      </c>
      <c r="Q591" s="143">
        <f t="shared" si="77"/>
        <v>1</v>
      </c>
      <c r="R591" s="143">
        <f t="shared" si="78"/>
        <v>5</v>
      </c>
      <c r="S591" s="146"/>
      <c r="T591" s="259">
        <v>487274248</v>
      </c>
      <c r="U591" s="129" t="s">
        <v>132</v>
      </c>
      <c r="V591" s="259">
        <v>0</v>
      </c>
      <c r="W591" s="259">
        <v>0</v>
      </c>
      <c r="X591" s="259">
        <v>1</v>
      </c>
      <c r="Y591" s="259">
        <v>2</v>
      </c>
      <c r="Z591" s="259">
        <v>1</v>
      </c>
      <c r="AA591" s="259">
        <v>0</v>
      </c>
      <c r="AB591" s="259">
        <v>0</v>
      </c>
      <c r="AC591" s="259">
        <v>0</v>
      </c>
      <c r="AD591" s="259">
        <v>1</v>
      </c>
      <c r="AE591" s="259">
        <v>0</v>
      </c>
      <c r="AF591" s="259">
        <v>0</v>
      </c>
      <c r="AG591" s="259">
        <v>0</v>
      </c>
      <c r="AH591" s="259">
        <v>0</v>
      </c>
      <c r="AI591" s="259">
        <v>0</v>
      </c>
      <c r="AJ591" s="259">
        <v>0</v>
      </c>
      <c r="AK591" s="128"/>
      <c r="AL591" s="259">
        <v>487</v>
      </c>
      <c r="AM591" s="259">
        <v>274</v>
      </c>
      <c r="AN591" s="259">
        <v>248</v>
      </c>
      <c r="AO591" s="259">
        <v>1</v>
      </c>
    </row>
    <row r="592" spans="1:41">
      <c r="A592" s="131">
        <f t="shared" si="74"/>
        <v>487274262</v>
      </c>
      <c r="B592" s="132" t="str">
        <f t="shared" si="74"/>
        <v>PROSPECT HILL ACADEMY</v>
      </c>
      <c r="C592" s="143">
        <f t="shared" si="72"/>
        <v>0</v>
      </c>
      <c r="D592" s="143">
        <f t="shared" si="72"/>
        <v>0</v>
      </c>
      <c r="E592" s="143">
        <f t="shared" si="72"/>
        <v>0</v>
      </c>
      <c r="F592" s="143">
        <f t="shared" si="72"/>
        <v>4</v>
      </c>
      <c r="G592" s="143">
        <f t="shared" si="72"/>
        <v>0</v>
      </c>
      <c r="H592" s="143">
        <f t="shared" si="72"/>
        <v>0</v>
      </c>
      <c r="I592" s="143">
        <f t="shared" si="75"/>
        <v>0.1875</v>
      </c>
      <c r="J592" s="143"/>
      <c r="K592" s="143">
        <f t="shared" si="73"/>
        <v>0</v>
      </c>
      <c r="L592" s="143">
        <f t="shared" si="73"/>
        <v>0</v>
      </c>
      <c r="M592" s="143">
        <f t="shared" si="73"/>
        <v>1</v>
      </c>
      <c r="N592" s="143">
        <f t="shared" si="73"/>
        <v>0</v>
      </c>
      <c r="O592" s="143">
        <f t="shared" si="73"/>
        <v>3</v>
      </c>
      <c r="P592" s="143">
        <f t="shared" si="76"/>
        <v>0</v>
      </c>
      <c r="Q592" s="143">
        <f t="shared" si="77"/>
        <v>10</v>
      </c>
      <c r="R592" s="143">
        <f t="shared" si="78"/>
        <v>5</v>
      </c>
      <c r="S592" s="146"/>
      <c r="T592" s="259">
        <v>487274262</v>
      </c>
      <c r="U592" s="129" t="s">
        <v>132</v>
      </c>
      <c r="V592" s="259">
        <v>0</v>
      </c>
      <c r="W592" s="259">
        <v>0</v>
      </c>
      <c r="X592" s="259">
        <v>0</v>
      </c>
      <c r="Y592" s="259">
        <v>4</v>
      </c>
      <c r="Z592" s="259">
        <v>0</v>
      </c>
      <c r="AA592" s="259">
        <v>0</v>
      </c>
      <c r="AB592" s="259">
        <v>0</v>
      </c>
      <c r="AC592" s="259">
        <v>0</v>
      </c>
      <c r="AD592" s="259">
        <v>1</v>
      </c>
      <c r="AE592" s="259">
        <v>0</v>
      </c>
      <c r="AF592" s="259">
        <v>3</v>
      </c>
      <c r="AG592" s="259">
        <v>0</v>
      </c>
      <c r="AH592" s="259">
        <v>0</v>
      </c>
      <c r="AI592" s="259">
        <v>0</v>
      </c>
      <c r="AJ592" s="259">
        <v>0</v>
      </c>
      <c r="AK592" s="128"/>
      <c r="AL592" s="259">
        <v>487</v>
      </c>
      <c r="AM592" s="259">
        <v>274</v>
      </c>
      <c r="AN592" s="259">
        <v>262</v>
      </c>
      <c r="AO592" s="259">
        <v>10</v>
      </c>
    </row>
    <row r="593" spans="1:41">
      <c r="A593" s="131">
        <f t="shared" si="74"/>
        <v>487274274</v>
      </c>
      <c r="B593" s="132" t="str">
        <f t="shared" si="74"/>
        <v>PROSPECT HILL ACADEMY</v>
      </c>
      <c r="C593" s="143">
        <f t="shared" si="72"/>
        <v>0</v>
      </c>
      <c r="D593" s="143">
        <f t="shared" si="72"/>
        <v>0</v>
      </c>
      <c r="E593" s="143">
        <f t="shared" si="72"/>
        <v>40</v>
      </c>
      <c r="F593" s="143">
        <f t="shared" si="72"/>
        <v>157</v>
      </c>
      <c r="G593" s="143">
        <f t="shared" si="72"/>
        <v>30</v>
      </c>
      <c r="H593" s="143">
        <f t="shared" si="72"/>
        <v>0</v>
      </c>
      <c r="I593" s="143">
        <f t="shared" si="75"/>
        <v>10.65</v>
      </c>
      <c r="J593" s="143"/>
      <c r="K593" s="143">
        <f t="shared" si="73"/>
        <v>0</v>
      </c>
      <c r="L593" s="143">
        <f t="shared" si="73"/>
        <v>0</v>
      </c>
      <c r="M593" s="143">
        <f t="shared" si="73"/>
        <v>57</v>
      </c>
      <c r="N593" s="143">
        <f t="shared" si="73"/>
        <v>0</v>
      </c>
      <c r="O593" s="143">
        <f t="shared" si="73"/>
        <v>138</v>
      </c>
      <c r="P593" s="143">
        <f t="shared" si="76"/>
        <v>31</v>
      </c>
      <c r="Q593" s="143">
        <f t="shared" si="77"/>
        <v>10</v>
      </c>
      <c r="R593" s="143">
        <f t="shared" si="78"/>
        <v>284</v>
      </c>
      <c r="S593" s="146"/>
      <c r="T593" s="259">
        <v>487274274</v>
      </c>
      <c r="U593" s="129" t="s">
        <v>132</v>
      </c>
      <c r="V593" s="259">
        <v>0</v>
      </c>
      <c r="W593" s="259">
        <v>0</v>
      </c>
      <c r="X593" s="259">
        <v>40</v>
      </c>
      <c r="Y593" s="259">
        <v>157</v>
      </c>
      <c r="Z593" s="259">
        <v>30</v>
      </c>
      <c r="AA593" s="259">
        <v>0</v>
      </c>
      <c r="AB593" s="259">
        <v>0</v>
      </c>
      <c r="AC593" s="259">
        <v>0</v>
      </c>
      <c r="AD593" s="259">
        <v>57</v>
      </c>
      <c r="AE593" s="259">
        <v>0</v>
      </c>
      <c r="AF593" s="259">
        <v>138</v>
      </c>
      <c r="AG593" s="259">
        <v>0</v>
      </c>
      <c r="AH593" s="259">
        <v>0</v>
      </c>
      <c r="AI593" s="259">
        <v>31</v>
      </c>
      <c r="AJ593" s="259">
        <v>0</v>
      </c>
      <c r="AK593" s="128"/>
      <c r="AL593" s="259">
        <v>487</v>
      </c>
      <c r="AM593" s="259">
        <v>274</v>
      </c>
      <c r="AN593" s="259">
        <v>274</v>
      </c>
      <c r="AO593" s="259">
        <v>10</v>
      </c>
    </row>
    <row r="594" spans="1:41">
      <c r="A594" s="131">
        <f t="shared" si="74"/>
        <v>487274285</v>
      </c>
      <c r="B594" s="132" t="str">
        <f t="shared" si="74"/>
        <v>PROSPECT HILL ACADEMY</v>
      </c>
      <c r="C594" s="143">
        <f t="shared" si="72"/>
        <v>0</v>
      </c>
      <c r="D594" s="143">
        <f t="shared" si="72"/>
        <v>0</v>
      </c>
      <c r="E594" s="143">
        <f t="shared" si="72"/>
        <v>0</v>
      </c>
      <c r="F594" s="143">
        <f t="shared" si="72"/>
        <v>2</v>
      </c>
      <c r="G594" s="143">
        <f t="shared" si="72"/>
        <v>0</v>
      </c>
      <c r="H594" s="143">
        <f t="shared" si="72"/>
        <v>0</v>
      </c>
      <c r="I594" s="143">
        <f t="shared" si="75"/>
        <v>7.4999999999999997E-2</v>
      </c>
      <c r="J594" s="143"/>
      <c r="K594" s="143">
        <f t="shared" si="73"/>
        <v>0</v>
      </c>
      <c r="L594" s="143">
        <f t="shared" si="73"/>
        <v>0</v>
      </c>
      <c r="M594" s="143">
        <f t="shared" si="73"/>
        <v>0</v>
      </c>
      <c r="N594" s="143">
        <f t="shared" si="73"/>
        <v>0</v>
      </c>
      <c r="O594" s="143">
        <f t="shared" si="73"/>
        <v>0</v>
      </c>
      <c r="P594" s="143">
        <f t="shared" si="76"/>
        <v>0</v>
      </c>
      <c r="Q594" s="143">
        <f t="shared" si="77"/>
        <v>1</v>
      </c>
      <c r="R594" s="143">
        <f t="shared" si="78"/>
        <v>2</v>
      </c>
      <c r="S594" s="146"/>
      <c r="T594" s="259">
        <v>487274285</v>
      </c>
      <c r="U594" s="129" t="s">
        <v>132</v>
      </c>
      <c r="V594" s="259">
        <v>0</v>
      </c>
      <c r="W594" s="259">
        <v>0</v>
      </c>
      <c r="X594" s="259">
        <v>0</v>
      </c>
      <c r="Y594" s="259">
        <v>2</v>
      </c>
      <c r="Z594" s="259">
        <v>0</v>
      </c>
      <c r="AA594" s="259">
        <v>0</v>
      </c>
      <c r="AB594" s="259">
        <v>0</v>
      </c>
      <c r="AC594" s="259">
        <v>0</v>
      </c>
      <c r="AD594" s="259">
        <v>0</v>
      </c>
      <c r="AE594" s="259">
        <v>0</v>
      </c>
      <c r="AF594" s="259">
        <v>0</v>
      </c>
      <c r="AG594" s="259">
        <v>0</v>
      </c>
      <c r="AH594" s="259">
        <v>0</v>
      </c>
      <c r="AI594" s="259">
        <v>0</v>
      </c>
      <c r="AJ594" s="259">
        <v>0</v>
      </c>
      <c r="AK594" s="128"/>
      <c r="AL594" s="259">
        <v>487</v>
      </c>
      <c r="AM594" s="259">
        <v>274</v>
      </c>
      <c r="AN594" s="259">
        <v>285</v>
      </c>
      <c r="AO594" s="259">
        <v>1</v>
      </c>
    </row>
    <row r="595" spans="1:41">
      <c r="A595" s="131">
        <f t="shared" si="74"/>
        <v>487274308</v>
      </c>
      <c r="B595" s="132" t="str">
        <f t="shared" si="74"/>
        <v>PROSPECT HILL ACADEMY</v>
      </c>
      <c r="C595" s="143">
        <f t="shared" si="72"/>
        <v>0</v>
      </c>
      <c r="D595" s="143">
        <f t="shared" si="72"/>
        <v>0</v>
      </c>
      <c r="E595" s="143">
        <f t="shared" si="72"/>
        <v>0</v>
      </c>
      <c r="F595" s="143">
        <f t="shared" si="72"/>
        <v>1</v>
      </c>
      <c r="G595" s="143">
        <f t="shared" si="72"/>
        <v>2</v>
      </c>
      <c r="H595" s="143">
        <f t="shared" si="72"/>
        <v>0</v>
      </c>
      <c r="I595" s="143">
        <f t="shared" si="75"/>
        <v>0.15</v>
      </c>
      <c r="J595" s="143"/>
      <c r="K595" s="143">
        <f t="shared" si="73"/>
        <v>0</v>
      </c>
      <c r="L595" s="143">
        <f t="shared" si="73"/>
        <v>0</v>
      </c>
      <c r="M595" s="143">
        <f t="shared" si="73"/>
        <v>1</v>
      </c>
      <c r="N595" s="143">
        <f t="shared" si="73"/>
        <v>0</v>
      </c>
      <c r="O595" s="143">
        <f t="shared" si="73"/>
        <v>3</v>
      </c>
      <c r="P595" s="143">
        <f t="shared" si="76"/>
        <v>0</v>
      </c>
      <c r="Q595" s="143">
        <f t="shared" si="77"/>
        <v>10</v>
      </c>
      <c r="R595" s="143">
        <f t="shared" si="78"/>
        <v>4</v>
      </c>
      <c r="S595" s="146"/>
      <c r="T595" s="259">
        <v>487274308</v>
      </c>
      <c r="U595" s="129" t="s">
        <v>132</v>
      </c>
      <c r="V595" s="259">
        <v>0</v>
      </c>
      <c r="W595" s="259">
        <v>0</v>
      </c>
      <c r="X595" s="259">
        <v>0</v>
      </c>
      <c r="Y595" s="259">
        <v>1</v>
      </c>
      <c r="Z595" s="259">
        <v>2</v>
      </c>
      <c r="AA595" s="259">
        <v>0</v>
      </c>
      <c r="AB595" s="259">
        <v>0</v>
      </c>
      <c r="AC595" s="259">
        <v>0</v>
      </c>
      <c r="AD595" s="259">
        <v>1</v>
      </c>
      <c r="AE595" s="259">
        <v>0</v>
      </c>
      <c r="AF595" s="259">
        <v>3</v>
      </c>
      <c r="AG595" s="259">
        <v>0</v>
      </c>
      <c r="AH595" s="259">
        <v>0</v>
      </c>
      <c r="AI595" s="259">
        <v>0</v>
      </c>
      <c r="AJ595" s="259">
        <v>0</v>
      </c>
      <c r="AK595" s="128"/>
      <c r="AL595" s="259">
        <v>487</v>
      </c>
      <c r="AM595" s="259">
        <v>274</v>
      </c>
      <c r="AN595" s="259">
        <v>308</v>
      </c>
      <c r="AO595" s="259">
        <v>10</v>
      </c>
    </row>
    <row r="596" spans="1:41">
      <c r="A596" s="131">
        <f t="shared" si="74"/>
        <v>487274314</v>
      </c>
      <c r="B596" s="132" t="str">
        <f t="shared" si="74"/>
        <v>PROSPECT HILL ACADEMY</v>
      </c>
      <c r="C596" s="143">
        <f t="shared" si="72"/>
        <v>0</v>
      </c>
      <c r="D596" s="143">
        <f t="shared" si="72"/>
        <v>0</v>
      </c>
      <c r="E596" s="143">
        <f t="shared" si="72"/>
        <v>0</v>
      </c>
      <c r="F596" s="143">
        <f t="shared" si="72"/>
        <v>2</v>
      </c>
      <c r="G596" s="143">
        <f t="shared" si="72"/>
        <v>0</v>
      </c>
      <c r="H596" s="143">
        <f t="shared" si="72"/>
        <v>0</v>
      </c>
      <c r="I596" s="143">
        <f t="shared" si="75"/>
        <v>7.4999999999999997E-2</v>
      </c>
      <c r="J596" s="143"/>
      <c r="K596" s="143">
        <f t="shared" si="73"/>
        <v>0</v>
      </c>
      <c r="L596" s="143">
        <f t="shared" si="73"/>
        <v>0</v>
      </c>
      <c r="M596" s="143">
        <f t="shared" si="73"/>
        <v>0</v>
      </c>
      <c r="N596" s="143">
        <f t="shared" si="73"/>
        <v>0</v>
      </c>
      <c r="O596" s="143">
        <f t="shared" si="73"/>
        <v>1</v>
      </c>
      <c r="P596" s="143">
        <f t="shared" si="76"/>
        <v>0</v>
      </c>
      <c r="Q596" s="143">
        <f t="shared" si="77"/>
        <v>10</v>
      </c>
      <c r="R596" s="143">
        <f t="shared" si="78"/>
        <v>2</v>
      </c>
      <c r="S596" s="146"/>
      <c r="T596" s="259">
        <v>487274314</v>
      </c>
      <c r="U596" s="129" t="s">
        <v>132</v>
      </c>
      <c r="V596" s="259">
        <v>0</v>
      </c>
      <c r="W596" s="259">
        <v>0</v>
      </c>
      <c r="X596" s="259">
        <v>0</v>
      </c>
      <c r="Y596" s="259">
        <v>2</v>
      </c>
      <c r="Z596" s="259">
        <v>0</v>
      </c>
      <c r="AA596" s="259">
        <v>0</v>
      </c>
      <c r="AB596" s="259">
        <v>0</v>
      </c>
      <c r="AC596" s="259">
        <v>0</v>
      </c>
      <c r="AD596" s="259">
        <v>0</v>
      </c>
      <c r="AE596" s="259">
        <v>0</v>
      </c>
      <c r="AF596" s="259">
        <v>1</v>
      </c>
      <c r="AG596" s="259">
        <v>0</v>
      </c>
      <c r="AH596" s="259">
        <v>0</v>
      </c>
      <c r="AI596" s="259">
        <v>0</v>
      </c>
      <c r="AJ596" s="259">
        <v>0</v>
      </c>
      <c r="AK596" s="128"/>
      <c r="AL596" s="259">
        <v>487</v>
      </c>
      <c r="AM596" s="259">
        <v>274</v>
      </c>
      <c r="AN596" s="259">
        <v>314</v>
      </c>
      <c r="AO596" s="259">
        <v>10</v>
      </c>
    </row>
    <row r="597" spans="1:41">
      <c r="A597" s="131">
        <f t="shared" si="74"/>
        <v>487274347</v>
      </c>
      <c r="B597" s="132" t="str">
        <f t="shared" si="74"/>
        <v>PROSPECT HILL ACADEMY</v>
      </c>
      <c r="C597" s="143">
        <f t="shared" si="72"/>
        <v>0</v>
      </c>
      <c r="D597" s="143">
        <f t="shared" si="72"/>
        <v>0</v>
      </c>
      <c r="E597" s="143">
        <f t="shared" si="72"/>
        <v>0</v>
      </c>
      <c r="F597" s="143">
        <f t="shared" si="72"/>
        <v>3</v>
      </c>
      <c r="G597" s="143">
        <f t="shared" si="72"/>
        <v>0</v>
      </c>
      <c r="H597" s="143">
        <f t="shared" si="72"/>
        <v>0</v>
      </c>
      <c r="I597" s="143">
        <f t="shared" si="75"/>
        <v>0.15</v>
      </c>
      <c r="J597" s="143"/>
      <c r="K597" s="143">
        <f t="shared" si="73"/>
        <v>0</v>
      </c>
      <c r="L597" s="143">
        <f t="shared" si="73"/>
        <v>0</v>
      </c>
      <c r="M597" s="143">
        <f t="shared" si="73"/>
        <v>1</v>
      </c>
      <c r="N597" s="143">
        <f t="shared" si="73"/>
        <v>0</v>
      </c>
      <c r="O597" s="143">
        <f t="shared" si="73"/>
        <v>3</v>
      </c>
      <c r="P597" s="143">
        <f t="shared" si="76"/>
        <v>0</v>
      </c>
      <c r="Q597" s="143">
        <f t="shared" si="77"/>
        <v>10</v>
      </c>
      <c r="R597" s="143">
        <f t="shared" si="78"/>
        <v>4</v>
      </c>
      <c r="S597" s="146"/>
      <c r="T597" s="259">
        <v>487274347</v>
      </c>
      <c r="U597" s="129" t="s">
        <v>132</v>
      </c>
      <c r="V597" s="259">
        <v>0</v>
      </c>
      <c r="W597" s="259">
        <v>0</v>
      </c>
      <c r="X597" s="259">
        <v>0</v>
      </c>
      <c r="Y597" s="259">
        <v>3</v>
      </c>
      <c r="Z597" s="259">
        <v>0</v>
      </c>
      <c r="AA597" s="259">
        <v>0</v>
      </c>
      <c r="AB597" s="259">
        <v>0</v>
      </c>
      <c r="AC597" s="259">
        <v>0</v>
      </c>
      <c r="AD597" s="259">
        <v>1</v>
      </c>
      <c r="AE597" s="259">
        <v>0</v>
      </c>
      <c r="AF597" s="259">
        <v>3</v>
      </c>
      <c r="AG597" s="259">
        <v>0</v>
      </c>
      <c r="AH597" s="259">
        <v>0</v>
      </c>
      <c r="AI597" s="259">
        <v>0</v>
      </c>
      <c r="AJ597" s="259">
        <v>0</v>
      </c>
      <c r="AK597" s="128"/>
      <c r="AL597" s="259">
        <v>487</v>
      </c>
      <c r="AM597" s="259">
        <v>274</v>
      </c>
      <c r="AN597" s="259">
        <v>347</v>
      </c>
      <c r="AO597" s="259">
        <v>10</v>
      </c>
    </row>
    <row r="598" spans="1:41">
      <c r="A598" s="131">
        <f t="shared" si="74"/>
        <v>488219001</v>
      </c>
      <c r="B598" s="132" t="str">
        <f t="shared" si="74"/>
        <v>SOUTH SHORE</v>
      </c>
      <c r="C598" s="143">
        <f t="shared" si="72"/>
        <v>0</v>
      </c>
      <c r="D598" s="143">
        <f t="shared" si="72"/>
        <v>0</v>
      </c>
      <c r="E598" s="143">
        <f t="shared" si="72"/>
        <v>5</v>
      </c>
      <c r="F598" s="143">
        <f t="shared" si="72"/>
        <v>14</v>
      </c>
      <c r="G598" s="143">
        <f t="shared" si="72"/>
        <v>8</v>
      </c>
      <c r="H598" s="143">
        <f t="shared" si="72"/>
        <v>9</v>
      </c>
      <c r="I598" s="143">
        <f t="shared" si="75"/>
        <v>1.35</v>
      </c>
      <c r="J598" s="143"/>
      <c r="K598" s="143">
        <f t="shared" si="73"/>
        <v>0</v>
      </c>
      <c r="L598" s="143">
        <f t="shared" si="73"/>
        <v>0</v>
      </c>
      <c r="M598" s="143">
        <f t="shared" si="73"/>
        <v>0</v>
      </c>
      <c r="N598" s="143">
        <f t="shared" si="73"/>
        <v>0</v>
      </c>
      <c r="O598" s="143">
        <f t="shared" si="73"/>
        <v>3</v>
      </c>
      <c r="P598" s="143">
        <f t="shared" si="76"/>
        <v>0</v>
      </c>
      <c r="Q598" s="143">
        <f t="shared" si="77"/>
        <v>2</v>
      </c>
      <c r="R598" s="143">
        <f t="shared" si="78"/>
        <v>36</v>
      </c>
      <c r="S598" s="146"/>
      <c r="T598" s="259">
        <v>488219001</v>
      </c>
      <c r="U598" s="129" t="s">
        <v>134</v>
      </c>
      <c r="V598" s="259">
        <v>0</v>
      </c>
      <c r="W598" s="259">
        <v>0</v>
      </c>
      <c r="X598" s="259">
        <v>5</v>
      </c>
      <c r="Y598" s="259">
        <v>14</v>
      </c>
      <c r="Z598" s="259">
        <v>8</v>
      </c>
      <c r="AA598" s="259">
        <v>9</v>
      </c>
      <c r="AB598" s="259">
        <v>0</v>
      </c>
      <c r="AC598" s="259">
        <v>0</v>
      </c>
      <c r="AD598" s="259">
        <v>0</v>
      </c>
      <c r="AE598" s="259">
        <v>0</v>
      </c>
      <c r="AF598" s="259">
        <v>3</v>
      </c>
      <c r="AG598" s="259">
        <v>0</v>
      </c>
      <c r="AH598" s="259">
        <v>0</v>
      </c>
      <c r="AI598" s="259">
        <v>0</v>
      </c>
      <c r="AJ598" s="259">
        <v>0</v>
      </c>
      <c r="AK598" s="128"/>
      <c r="AL598" s="259">
        <v>488</v>
      </c>
      <c r="AM598" s="259">
        <v>219</v>
      </c>
      <c r="AN598" s="259">
        <v>1</v>
      </c>
      <c r="AO598" s="259">
        <v>2</v>
      </c>
    </row>
    <row r="599" spans="1:41">
      <c r="A599" s="131">
        <f t="shared" si="74"/>
        <v>488219035</v>
      </c>
      <c r="B599" s="132" t="str">
        <f t="shared" si="74"/>
        <v>SOUTH SHORE</v>
      </c>
      <c r="C599" s="143">
        <f t="shared" si="72"/>
        <v>0</v>
      </c>
      <c r="D599" s="143">
        <f t="shared" si="72"/>
        <v>0</v>
      </c>
      <c r="E599" s="143">
        <f t="shared" si="72"/>
        <v>0</v>
      </c>
      <c r="F599" s="143">
        <f t="shared" si="72"/>
        <v>0</v>
      </c>
      <c r="G599" s="143">
        <f t="shared" si="72"/>
        <v>0</v>
      </c>
      <c r="H599" s="143">
        <f t="shared" si="72"/>
        <v>1</v>
      </c>
      <c r="I599" s="143">
        <f t="shared" si="75"/>
        <v>3.7499999999999999E-2</v>
      </c>
      <c r="J599" s="143"/>
      <c r="K599" s="143">
        <f t="shared" si="73"/>
        <v>0</v>
      </c>
      <c r="L599" s="143">
        <f t="shared" si="73"/>
        <v>0</v>
      </c>
      <c r="M599" s="143">
        <f t="shared" si="73"/>
        <v>0</v>
      </c>
      <c r="N599" s="143">
        <f t="shared" si="73"/>
        <v>0</v>
      </c>
      <c r="O599" s="143">
        <f t="shared" si="73"/>
        <v>0</v>
      </c>
      <c r="P599" s="143">
        <f t="shared" si="76"/>
        <v>1</v>
      </c>
      <c r="Q599" s="143">
        <f t="shared" si="77"/>
        <v>10</v>
      </c>
      <c r="R599" s="143">
        <f t="shared" si="78"/>
        <v>1</v>
      </c>
      <c r="S599" s="146"/>
      <c r="T599" s="259">
        <v>488219035</v>
      </c>
      <c r="U599" s="129" t="s">
        <v>134</v>
      </c>
      <c r="V599" s="259">
        <v>0</v>
      </c>
      <c r="W599" s="259">
        <v>0</v>
      </c>
      <c r="X599" s="259">
        <v>0</v>
      </c>
      <c r="Y599" s="259">
        <v>0</v>
      </c>
      <c r="Z599" s="259">
        <v>0</v>
      </c>
      <c r="AA599" s="259">
        <v>1</v>
      </c>
      <c r="AB599" s="259">
        <v>0</v>
      </c>
      <c r="AC599" s="259">
        <v>0</v>
      </c>
      <c r="AD599" s="259">
        <v>0</v>
      </c>
      <c r="AE599" s="259">
        <v>0</v>
      </c>
      <c r="AF599" s="259">
        <v>0</v>
      </c>
      <c r="AG599" s="259">
        <v>0</v>
      </c>
      <c r="AH599" s="259">
        <v>0</v>
      </c>
      <c r="AI599" s="259">
        <v>0</v>
      </c>
      <c r="AJ599" s="259">
        <v>1</v>
      </c>
      <c r="AK599" s="128"/>
      <c r="AL599" s="259">
        <v>488</v>
      </c>
      <c r="AM599" s="259">
        <v>219</v>
      </c>
      <c r="AN599" s="259">
        <v>35</v>
      </c>
      <c r="AO599" s="259">
        <v>10</v>
      </c>
    </row>
    <row r="600" spans="1:41">
      <c r="A600" s="131">
        <f t="shared" si="74"/>
        <v>488219040</v>
      </c>
      <c r="B600" s="132" t="str">
        <f t="shared" si="74"/>
        <v>SOUTH SHORE</v>
      </c>
      <c r="C600" s="143">
        <f t="shared" si="72"/>
        <v>0</v>
      </c>
      <c r="D600" s="143">
        <f t="shared" si="72"/>
        <v>0</v>
      </c>
      <c r="E600" s="143">
        <f t="shared" si="72"/>
        <v>1</v>
      </c>
      <c r="F600" s="143">
        <f t="shared" si="72"/>
        <v>5</v>
      </c>
      <c r="G600" s="143">
        <f t="shared" si="72"/>
        <v>3</v>
      </c>
      <c r="H600" s="143">
        <f t="shared" si="72"/>
        <v>5</v>
      </c>
      <c r="I600" s="143">
        <f t="shared" si="75"/>
        <v>0.5625</v>
      </c>
      <c r="J600" s="143"/>
      <c r="K600" s="143">
        <f t="shared" si="73"/>
        <v>0</v>
      </c>
      <c r="L600" s="143">
        <f t="shared" si="73"/>
        <v>0</v>
      </c>
      <c r="M600" s="143">
        <f t="shared" si="73"/>
        <v>1</v>
      </c>
      <c r="N600" s="143">
        <f t="shared" si="73"/>
        <v>0</v>
      </c>
      <c r="O600" s="143">
        <f t="shared" si="73"/>
        <v>3</v>
      </c>
      <c r="P600" s="143">
        <f t="shared" si="76"/>
        <v>1</v>
      </c>
      <c r="Q600" s="143">
        <f t="shared" si="77"/>
        <v>6</v>
      </c>
      <c r="R600" s="143">
        <f t="shared" si="78"/>
        <v>15</v>
      </c>
      <c r="S600" s="146"/>
      <c r="T600" s="259">
        <v>488219040</v>
      </c>
      <c r="U600" s="129" t="s">
        <v>134</v>
      </c>
      <c r="V600" s="259">
        <v>0</v>
      </c>
      <c r="W600" s="259">
        <v>0</v>
      </c>
      <c r="X600" s="259">
        <v>1</v>
      </c>
      <c r="Y600" s="259">
        <v>5</v>
      </c>
      <c r="Z600" s="259">
        <v>3</v>
      </c>
      <c r="AA600" s="259">
        <v>5</v>
      </c>
      <c r="AB600" s="259">
        <v>0</v>
      </c>
      <c r="AC600" s="259">
        <v>0</v>
      </c>
      <c r="AD600" s="259">
        <v>1</v>
      </c>
      <c r="AE600" s="259">
        <v>0</v>
      </c>
      <c r="AF600" s="259">
        <v>3</v>
      </c>
      <c r="AG600" s="259">
        <v>0</v>
      </c>
      <c r="AH600" s="259">
        <v>0</v>
      </c>
      <c r="AI600" s="259">
        <v>0</v>
      </c>
      <c r="AJ600" s="259">
        <v>1</v>
      </c>
      <c r="AK600" s="128"/>
      <c r="AL600" s="259">
        <v>488</v>
      </c>
      <c r="AM600" s="259">
        <v>219</v>
      </c>
      <c r="AN600" s="259">
        <v>40</v>
      </c>
      <c r="AO600" s="259">
        <v>6</v>
      </c>
    </row>
    <row r="601" spans="1:41">
      <c r="A601" s="131">
        <f t="shared" si="74"/>
        <v>488219044</v>
      </c>
      <c r="B601" s="132" t="str">
        <f t="shared" si="74"/>
        <v>SOUTH SHORE</v>
      </c>
      <c r="C601" s="143">
        <f t="shared" si="72"/>
        <v>0</v>
      </c>
      <c r="D601" s="143">
        <f t="shared" si="72"/>
        <v>0</v>
      </c>
      <c r="E601" s="143">
        <f t="shared" si="72"/>
        <v>3</v>
      </c>
      <c r="F601" s="143">
        <f t="shared" si="72"/>
        <v>6</v>
      </c>
      <c r="G601" s="143">
        <f t="shared" si="72"/>
        <v>9</v>
      </c>
      <c r="H601" s="143">
        <f t="shared" si="72"/>
        <v>15</v>
      </c>
      <c r="I601" s="143">
        <f t="shared" si="75"/>
        <v>2.0625</v>
      </c>
      <c r="J601" s="143"/>
      <c r="K601" s="143">
        <f t="shared" si="73"/>
        <v>0</v>
      </c>
      <c r="L601" s="143">
        <f t="shared" si="73"/>
        <v>0</v>
      </c>
      <c r="M601" s="143">
        <f t="shared" si="73"/>
        <v>22</v>
      </c>
      <c r="N601" s="143">
        <f t="shared" si="73"/>
        <v>0</v>
      </c>
      <c r="O601" s="143">
        <f t="shared" si="73"/>
        <v>6</v>
      </c>
      <c r="P601" s="143">
        <f t="shared" si="76"/>
        <v>5</v>
      </c>
      <c r="Q601" s="143">
        <f t="shared" si="77"/>
        <v>5</v>
      </c>
      <c r="R601" s="143">
        <f t="shared" si="78"/>
        <v>55</v>
      </c>
      <c r="S601" s="146"/>
      <c r="T601" s="259">
        <v>488219044</v>
      </c>
      <c r="U601" s="129" t="s">
        <v>134</v>
      </c>
      <c r="V601" s="259">
        <v>0</v>
      </c>
      <c r="W601" s="259">
        <v>0</v>
      </c>
      <c r="X601" s="259">
        <v>3</v>
      </c>
      <c r="Y601" s="259">
        <v>6</v>
      </c>
      <c r="Z601" s="259">
        <v>9</v>
      </c>
      <c r="AA601" s="259">
        <v>15</v>
      </c>
      <c r="AB601" s="259">
        <v>0</v>
      </c>
      <c r="AC601" s="259">
        <v>0</v>
      </c>
      <c r="AD601" s="259">
        <v>22</v>
      </c>
      <c r="AE601" s="259">
        <v>0</v>
      </c>
      <c r="AF601" s="259">
        <v>6</v>
      </c>
      <c r="AG601" s="259">
        <v>0</v>
      </c>
      <c r="AH601" s="259">
        <v>0</v>
      </c>
      <c r="AI601" s="259">
        <v>1</v>
      </c>
      <c r="AJ601" s="259">
        <v>4</v>
      </c>
      <c r="AK601" s="128"/>
      <c r="AL601" s="259">
        <v>488</v>
      </c>
      <c r="AM601" s="259">
        <v>219</v>
      </c>
      <c r="AN601" s="259">
        <v>44</v>
      </c>
      <c r="AO601" s="259">
        <v>5</v>
      </c>
    </row>
    <row r="602" spans="1:41">
      <c r="A602" s="131">
        <f t="shared" si="74"/>
        <v>488219050</v>
      </c>
      <c r="B602" s="132" t="str">
        <f t="shared" si="74"/>
        <v>SOUTH SHORE</v>
      </c>
      <c r="C602" s="143">
        <f t="shared" si="72"/>
        <v>0</v>
      </c>
      <c r="D602" s="143">
        <f t="shared" si="72"/>
        <v>0</v>
      </c>
      <c r="E602" s="143">
        <f t="shared" si="72"/>
        <v>0</v>
      </c>
      <c r="F602" s="143">
        <f t="shared" si="72"/>
        <v>0</v>
      </c>
      <c r="G602" s="143">
        <f t="shared" si="72"/>
        <v>0</v>
      </c>
      <c r="H602" s="143">
        <f t="shared" si="72"/>
        <v>1</v>
      </c>
      <c r="I602" s="143">
        <f t="shared" si="75"/>
        <v>3.7499999999999999E-2</v>
      </c>
      <c r="J602" s="143"/>
      <c r="K602" s="143">
        <f t="shared" si="73"/>
        <v>0</v>
      </c>
      <c r="L602" s="143">
        <f t="shared" si="73"/>
        <v>0</v>
      </c>
      <c r="M602" s="143">
        <f t="shared" si="73"/>
        <v>0</v>
      </c>
      <c r="N602" s="143">
        <f t="shared" si="73"/>
        <v>0</v>
      </c>
      <c r="O602" s="143">
        <f t="shared" si="73"/>
        <v>0</v>
      </c>
      <c r="P602" s="143">
        <f t="shared" si="76"/>
        <v>0</v>
      </c>
      <c r="Q602" s="143">
        <f t="shared" si="77"/>
        <v>1</v>
      </c>
      <c r="R602" s="143">
        <f t="shared" si="78"/>
        <v>1</v>
      </c>
      <c r="S602" s="146"/>
      <c r="T602" s="259">
        <v>488219050</v>
      </c>
      <c r="U602" s="129" t="s">
        <v>134</v>
      </c>
      <c r="V602" s="259">
        <v>0</v>
      </c>
      <c r="W602" s="259">
        <v>0</v>
      </c>
      <c r="X602" s="259">
        <v>0</v>
      </c>
      <c r="Y602" s="259">
        <v>0</v>
      </c>
      <c r="Z602" s="259">
        <v>0</v>
      </c>
      <c r="AA602" s="259">
        <v>1</v>
      </c>
      <c r="AB602" s="259">
        <v>0</v>
      </c>
      <c r="AC602" s="259">
        <v>0</v>
      </c>
      <c r="AD602" s="259">
        <v>0</v>
      </c>
      <c r="AE602" s="259">
        <v>0</v>
      </c>
      <c r="AF602" s="259">
        <v>0</v>
      </c>
      <c r="AG602" s="259">
        <v>0</v>
      </c>
      <c r="AH602" s="259">
        <v>0</v>
      </c>
      <c r="AI602" s="259">
        <v>0</v>
      </c>
      <c r="AJ602" s="259">
        <v>0</v>
      </c>
      <c r="AK602" s="128"/>
      <c r="AL602" s="259">
        <v>488</v>
      </c>
      <c r="AM602" s="259">
        <v>219</v>
      </c>
      <c r="AN602" s="259">
        <v>50</v>
      </c>
      <c r="AO602" s="259">
        <v>1</v>
      </c>
    </row>
    <row r="603" spans="1:41">
      <c r="A603" s="131">
        <f t="shared" si="74"/>
        <v>488219065</v>
      </c>
      <c r="B603" s="132" t="str">
        <f t="shared" si="74"/>
        <v>SOUTH SHORE</v>
      </c>
      <c r="C603" s="143">
        <f t="shared" si="72"/>
        <v>0</v>
      </c>
      <c r="D603" s="143">
        <f t="shared" si="72"/>
        <v>0</v>
      </c>
      <c r="E603" s="143">
        <f t="shared" si="72"/>
        <v>0</v>
      </c>
      <c r="F603" s="143">
        <f t="shared" ref="F603:H666" si="79">ROUND(Y603,0)</f>
        <v>0</v>
      </c>
      <c r="G603" s="143">
        <f t="shared" si="79"/>
        <v>0</v>
      </c>
      <c r="H603" s="143">
        <f t="shared" si="79"/>
        <v>2</v>
      </c>
      <c r="I603" s="143">
        <f t="shared" si="75"/>
        <v>7.4999999999999997E-2</v>
      </c>
      <c r="J603" s="143"/>
      <c r="K603" s="143">
        <f t="shared" si="73"/>
        <v>0</v>
      </c>
      <c r="L603" s="143">
        <f t="shared" si="73"/>
        <v>0</v>
      </c>
      <c r="M603" s="143">
        <f t="shared" si="73"/>
        <v>0</v>
      </c>
      <c r="N603" s="143">
        <f t="shared" si="73"/>
        <v>0</v>
      </c>
      <c r="O603" s="143">
        <f t="shared" si="73"/>
        <v>0</v>
      </c>
      <c r="P603" s="143">
        <f t="shared" si="76"/>
        <v>0</v>
      </c>
      <c r="Q603" s="143">
        <f t="shared" si="77"/>
        <v>1</v>
      </c>
      <c r="R603" s="143">
        <f t="shared" si="78"/>
        <v>2</v>
      </c>
      <c r="S603" s="146"/>
      <c r="T603" s="259">
        <v>488219065</v>
      </c>
      <c r="U603" s="129" t="s">
        <v>134</v>
      </c>
      <c r="V603" s="259">
        <v>0</v>
      </c>
      <c r="W603" s="259">
        <v>0</v>
      </c>
      <c r="X603" s="259">
        <v>0</v>
      </c>
      <c r="Y603" s="259">
        <v>0</v>
      </c>
      <c r="Z603" s="259">
        <v>0</v>
      </c>
      <c r="AA603" s="259">
        <v>2</v>
      </c>
      <c r="AB603" s="259">
        <v>0</v>
      </c>
      <c r="AC603" s="259">
        <v>0</v>
      </c>
      <c r="AD603" s="259">
        <v>0</v>
      </c>
      <c r="AE603" s="259">
        <v>0</v>
      </c>
      <c r="AF603" s="259">
        <v>0</v>
      </c>
      <c r="AG603" s="259">
        <v>0</v>
      </c>
      <c r="AH603" s="259">
        <v>0</v>
      </c>
      <c r="AI603" s="259">
        <v>0</v>
      </c>
      <c r="AJ603" s="259">
        <v>0</v>
      </c>
      <c r="AK603" s="128"/>
      <c r="AL603" s="259">
        <v>488</v>
      </c>
      <c r="AM603" s="259">
        <v>219</v>
      </c>
      <c r="AN603" s="259">
        <v>65</v>
      </c>
      <c r="AO603" s="259">
        <v>1</v>
      </c>
    </row>
    <row r="604" spans="1:41">
      <c r="A604" s="131">
        <f t="shared" si="74"/>
        <v>488219082</v>
      </c>
      <c r="B604" s="132" t="str">
        <f t="shared" si="74"/>
        <v>SOUTH SHORE</v>
      </c>
      <c r="C604" s="143">
        <f t="shared" ref="C604:H667" si="80">ROUND(V604,0)</f>
        <v>0</v>
      </c>
      <c r="D604" s="143">
        <f t="shared" si="80"/>
        <v>0</v>
      </c>
      <c r="E604" s="143">
        <f t="shared" si="80"/>
        <v>0</v>
      </c>
      <c r="F604" s="143">
        <f t="shared" si="79"/>
        <v>1</v>
      </c>
      <c r="G604" s="143">
        <f t="shared" si="79"/>
        <v>0</v>
      </c>
      <c r="H604" s="143">
        <f t="shared" si="79"/>
        <v>3</v>
      </c>
      <c r="I604" s="143">
        <f t="shared" si="75"/>
        <v>0.15</v>
      </c>
      <c r="J604" s="143"/>
      <c r="K604" s="143">
        <f t="shared" si="73"/>
        <v>0</v>
      </c>
      <c r="L604" s="143">
        <f t="shared" si="73"/>
        <v>0</v>
      </c>
      <c r="M604" s="143">
        <f t="shared" si="73"/>
        <v>0</v>
      </c>
      <c r="N604" s="143">
        <f t="shared" si="73"/>
        <v>0</v>
      </c>
      <c r="O604" s="143">
        <f t="shared" si="73"/>
        <v>0</v>
      </c>
      <c r="P604" s="143">
        <f t="shared" si="76"/>
        <v>0</v>
      </c>
      <c r="Q604" s="143">
        <f t="shared" si="77"/>
        <v>1</v>
      </c>
      <c r="R604" s="143">
        <f t="shared" si="78"/>
        <v>4</v>
      </c>
      <c r="S604" s="146"/>
      <c r="T604" s="259">
        <v>488219082</v>
      </c>
      <c r="U604" s="129" t="s">
        <v>134</v>
      </c>
      <c r="V604" s="259">
        <v>0</v>
      </c>
      <c r="W604" s="259">
        <v>0</v>
      </c>
      <c r="X604" s="259">
        <v>0</v>
      </c>
      <c r="Y604" s="259">
        <v>1</v>
      </c>
      <c r="Z604" s="259">
        <v>0</v>
      </c>
      <c r="AA604" s="259">
        <v>3</v>
      </c>
      <c r="AB604" s="259">
        <v>0</v>
      </c>
      <c r="AC604" s="259">
        <v>0</v>
      </c>
      <c r="AD604" s="259">
        <v>0</v>
      </c>
      <c r="AE604" s="259">
        <v>0</v>
      </c>
      <c r="AF604" s="259">
        <v>0</v>
      </c>
      <c r="AG604" s="259">
        <v>0</v>
      </c>
      <c r="AH604" s="259">
        <v>0</v>
      </c>
      <c r="AI604" s="259">
        <v>0</v>
      </c>
      <c r="AJ604" s="259">
        <v>0</v>
      </c>
      <c r="AK604" s="128"/>
      <c r="AL604" s="259">
        <v>488</v>
      </c>
      <c r="AM604" s="259">
        <v>219</v>
      </c>
      <c r="AN604" s="259">
        <v>82</v>
      </c>
      <c r="AO604" s="259">
        <v>1</v>
      </c>
    </row>
    <row r="605" spans="1:41">
      <c r="A605" s="131">
        <f t="shared" si="74"/>
        <v>488219083</v>
      </c>
      <c r="B605" s="132" t="str">
        <f t="shared" si="74"/>
        <v>SOUTH SHORE</v>
      </c>
      <c r="C605" s="143">
        <f t="shared" si="80"/>
        <v>0</v>
      </c>
      <c r="D605" s="143">
        <f t="shared" si="80"/>
        <v>0</v>
      </c>
      <c r="E605" s="143">
        <f t="shared" si="80"/>
        <v>1</v>
      </c>
      <c r="F605" s="143">
        <f t="shared" si="79"/>
        <v>3</v>
      </c>
      <c r="G605" s="143">
        <f t="shared" si="79"/>
        <v>0</v>
      </c>
      <c r="H605" s="143">
        <f t="shared" si="79"/>
        <v>0</v>
      </c>
      <c r="I605" s="143">
        <f t="shared" si="75"/>
        <v>0.15</v>
      </c>
      <c r="J605" s="143"/>
      <c r="K605" s="143">
        <f t="shared" si="73"/>
        <v>0</v>
      </c>
      <c r="L605" s="143">
        <f t="shared" si="73"/>
        <v>0</v>
      </c>
      <c r="M605" s="143">
        <f t="shared" si="73"/>
        <v>0</v>
      </c>
      <c r="N605" s="143">
        <f t="shared" si="73"/>
        <v>0</v>
      </c>
      <c r="O605" s="143">
        <f t="shared" si="73"/>
        <v>0</v>
      </c>
      <c r="P605" s="143">
        <f t="shared" si="76"/>
        <v>0</v>
      </c>
      <c r="Q605" s="143">
        <f t="shared" si="77"/>
        <v>1</v>
      </c>
      <c r="R605" s="143">
        <f t="shared" si="78"/>
        <v>4</v>
      </c>
      <c r="S605" s="146"/>
      <c r="T605" s="259">
        <v>488219083</v>
      </c>
      <c r="U605" s="129" t="s">
        <v>134</v>
      </c>
      <c r="V605" s="259">
        <v>0</v>
      </c>
      <c r="W605" s="259">
        <v>0</v>
      </c>
      <c r="X605" s="259">
        <v>1</v>
      </c>
      <c r="Y605" s="259">
        <v>3</v>
      </c>
      <c r="Z605" s="259">
        <v>0</v>
      </c>
      <c r="AA605" s="259">
        <v>0</v>
      </c>
      <c r="AB605" s="259">
        <v>0</v>
      </c>
      <c r="AC605" s="259">
        <v>0</v>
      </c>
      <c r="AD605" s="259">
        <v>0</v>
      </c>
      <c r="AE605" s="259">
        <v>0</v>
      </c>
      <c r="AF605" s="259">
        <v>0</v>
      </c>
      <c r="AG605" s="259">
        <v>0</v>
      </c>
      <c r="AH605" s="259">
        <v>0</v>
      </c>
      <c r="AI605" s="259">
        <v>0</v>
      </c>
      <c r="AJ605" s="259">
        <v>0</v>
      </c>
      <c r="AK605" s="128"/>
      <c r="AL605" s="259">
        <v>488</v>
      </c>
      <c r="AM605" s="259">
        <v>219</v>
      </c>
      <c r="AN605" s="259">
        <v>83</v>
      </c>
      <c r="AO605" s="259">
        <v>1</v>
      </c>
    </row>
    <row r="606" spans="1:41">
      <c r="A606" s="131">
        <f t="shared" si="74"/>
        <v>488219122</v>
      </c>
      <c r="B606" s="132" t="str">
        <f t="shared" si="74"/>
        <v>SOUTH SHORE</v>
      </c>
      <c r="C606" s="143">
        <f t="shared" si="80"/>
        <v>0</v>
      </c>
      <c r="D606" s="143">
        <f t="shared" si="80"/>
        <v>0</v>
      </c>
      <c r="E606" s="143">
        <f t="shared" si="80"/>
        <v>1</v>
      </c>
      <c r="F606" s="143">
        <f t="shared" si="79"/>
        <v>11</v>
      </c>
      <c r="G606" s="143">
        <f t="shared" si="79"/>
        <v>9</v>
      </c>
      <c r="H606" s="143">
        <f t="shared" si="79"/>
        <v>8</v>
      </c>
      <c r="I606" s="143">
        <f t="shared" si="75"/>
        <v>1.125</v>
      </c>
      <c r="J606" s="143"/>
      <c r="K606" s="143">
        <f t="shared" si="73"/>
        <v>0</v>
      </c>
      <c r="L606" s="143">
        <f t="shared" si="73"/>
        <v>0</v>
      </c>
      <c r="M606" s="143">
        <f t="shared" si="73"/>
        <v>1</v>
      </c>
      <c r="N606" s="143">
        <f t="shared" si="73"/>
        <v>0</v>
      </c>
      <c r="O606" s="143">
        <f t="shared" si="73"/>
        <v>1</v>
      </c>
      <c r="P606" s="143">
        <f t="shared" si="76"/>
        <v>0</v>
      </c>
      <c r="Q606" s="143">
        <f t="shared" si="77"/>
        <v>1</v>
      </c>
      <c r="R606" s="143">
        <f t="shared" si="78"/>
        <v>30</v>
      </c>
      <c r="S606" s="146"/>
      <c r="T606" s="259">
        <v>488219122</v>
      </c>
      <c r="U606" s="129" t="s">
        <v>134</v>
      </c>
      <c r="V606" s="259">
        <v>0</v>
      </c>
      <c r="W606" s="259">
        <v>0</v>
      </c>
      <c r="X606" s="259">
        <v>1</v>
      </c>
      <c r="Y606" s="259">
        <v>11</v>
      </c>
      <c r="Z606" s="259">
        <v>9</v>
      </c>
      <c r="AA606" s="259">
        <v>8</v>
      </c>
      <c r="AB606" s="259">
        <v>0</v>
      </c>
      <c r="AC606" s="259">
        <v>0</v>
      </c>
      <c r="AD606" s="259">
        <v>1</v>
      </c>
      <c r="AE606" s="259">
        <v>0</v>
      </c>
      <c r="AF606" s="259">
        <v>1</v>
      </c>
      <c r="AG606" s="259">
        <v>0</v>
      </c>
      <c r="AH606" s="259">
        <v>0</v>
      </c>
      <c r="AI606" s="259">
        <v>0</v>
      </c>
      <c r="AJ606" s="259">
        <v>0</v>
      </c>
      <c r="AK606" s="128"/>
      <c r="AL606" s="259">
        <v>488</v>
      </c>
      <c r="AM606" s="259">
        <v>219</v>
      </c>
      <c r="AN606" s="259">
        <v>122</v>
      </c>
      <c r="AO606" s="259">
        <v>1</v>
      </c>
    </row>
    <row r="607" spans="1:41">
      <c r="A607" s="131">
        <f t="shared" si="74"/>
        <v>488219131</v>
      </c>
      <c r="B607" s="132" t="str">
        <f t="shared" si="74"/>
        <v>SOUTH SHORE</v>
      </c>
      <c r="C607" s="143">
        <f t="shared" si="80"/>
        <v>0</v>
      </c>
      <c r="D607" s="143">
        <f t="shared" si="80"/>
        <v>0</v>
      </c>
      <c r="E607" s="143">
        <f t="shared" si="80"/>
        <v>0</v>
      </c>
      <c r="F607" s="143">
        <f t="shared" si="79"/>
        <v>3</v>
      </c>
      <c r="G607" s="143">
        <f t="shared" si="79"/>
        <v>2</v>
      </c>
      <c r="H607" s="143">
        <f t="shared" si="79"/>
        <v>5</v>
      </c>
      <c r="I607" s="143">
        <f t="shared" si="75"/>
        <v>0.375</v>
      </c>
      <c r="J607" s="143"/>
      <c r="K607" s="143">
        <f t="shared" si="73"/>
        <v>0</v>
      </c>
      <c r="L607" s="143">
        <f t="shared" si="73"/>
        <v>0</v>
      </c>
      <c r="M607" s="143">
        <f t="shared" si="73"/>
        <v>0</v>
      </c>
      <c r="N607" s="143">
        <f t="shared" si="73"/>
        <v>0</v>
      </c>
      <c r="O607" s="143">
        <f t="shared" si="73"/>
        <v>0</v>
      </c>
      <c r="P607" s="143">
        <f t="shared" si="76"/>
        <v>0</v>
      </c>
      <c r="Q607" s="143">
        <f t="shared" si="77"/>
        <v>1</v>
      </c>
      <c r="R607" s="143">
        <f t="shared" si="78"/>
        <v>10</v>
      </c>
      <c r="S607" s="146"/>
      <c r="T607" s="259">
        <v>488219131</v>
      </c>
      <c r="U607" s="129" t="s">
        <v>134</v>
      </c>
      <c r="V607" s="259">
        <v>0</v>
      </c>
      <c r="W607" s="259">
        <v>0</v>
      </c>
      <c r="X607" s="259">
        <v>0</v>
      </c>
      <c r="Y607" s="259">
        <v>3</v>
      </c>
      <c r="Z607" s="259">
        <v>2</v>
      </c>
      <c r="AA607" s="259">
        <v>5</v>
      </c>
      <c r="AB607" s="259">
        <v>0</v>
      </c>
      <c r="AC607" s="259">
        <v>0</v>
      </c>
      <c r="AD607" s="259">
        <v>0</v>
      </c>
      <c r="AE607" s="259">
        <v>0</v>
      </c>
      <c r="AF607" s="259">
        <v>0</v>
      </c>
      <c r="AG607" s="259">
        <v>0</v>
      </c>
      <c r="AH607" s="259">
        <v>0</v>
      </c>
      <c r="AI607" s="259">
        <v>0</v>
      </c>
      <c r="AJ607" s="259">
        <v>0</v>
      </c>
      <c r="AK607" s="128"/>
      <c r="AL607" s="259">
        <v>488</v>
      </c>
      <c r="AM607" s="259">
        <v>219</v>
      </c>
      <c r="AN607" s="259">
        <v>131</v>
      </c>
      <c r="AO607" s="259">
        <v>1</v>
      </c>
    </row>
    <row r="608" spans="1:41">
      <c r="A608" s="131">
        <f t="shared" si="74"/>
        <v>488219133</v>
      </c>
      <c r="B608" s="132" t="str">
        <f t="shared" si="74"/>
        <v>SOUTH SHORE</v>
      </c>
      <c r="C608" s="143">
        <f t="shared" si="80"/>
        <v>0</v>
      </c>
      <c r="D608" s="143">
        <f t="shared" si="80"/>
        <v>0</v>
      </c>
      <c r="E608" s="143">
        <f t="shared" si="80"/>
        <v>0</v>
      </c>
      <c r="F608" s="143">
        <f t="shared" si="79"/>
        <v>3</v>
      </c>
      <c r="G608" s="143">
        <f t="shared" si="79"/>
        <v>2</v>
      </c>
      <c r="H608" s="143">
        <f t="shared" si="79"/>
        <v>7</v>
      </c>
      <c r="I608" s="143">
        <f t="shared" si="75"/>
        <v>0.6</v>
      </c>
      <c r="J608" s="143"/>
      <c r="K608" s="143">
        <f t="shared" si="73"/>
        <v>0</v>
      </c>
      <c r="L608" s="143">
        <f t="shared" si="73"/>
        <v>0</v>
      </c>
      <c r="M608" s="143">
        <f t="shared" si="73"/>
        <v>4</v>
      </c>
      <c r="N608" s="143">
        <f t="shared" si="73"/>
        <v>0</v>
      </c>
      <c r="O608" s="143">
        <f t="shared" si="73"/>
        <v>0</v>
      </c>
      <c r="P608" s="143">
        <f t="shared" si="76"/>
        <v>0</v>
      </c>
      <c r="Q608" s="143">
        <f t="shared" si="77"/>
        <v>1</v>
      </c>
      <c r="R608" s="143">
        <f t="shared" si="78"/>
        <v>16</v>
      </c>
      <c r="S608" s="146"/>
      <c r="T608" s="259">
        <v>488219133</v>
      </c>
      <c r="U608" s="129" t="s">
        <v>134</v>
      </c>
      <c r="V608" s="259">
        <v>0</v>
      </c>
      <c r="W608" s="259">
        <v>0</v>
      </c>
      <c r="X608" s="259">
        <v>0</v>
      </c>
      <c r="Y608" s="259">
        <v>3</v>
      </c>
      <c r="Z608" s="259">
        <v>2</v>
      </c>
      <c r="AA608" s="259">
        <v>7</v>
      </c>
      <c r="AB608" s="259">
        <v>0</v>
      </c>
      <c r="AC608" s="259">
        <v>0</v>
      </c>
      <c r="AD608" s="259">
        <v>4</v>
      </c>
      <c r="AE608" s="259">
        <v>0</v>
      </c>
      <c r="AF608" s="259">
        <v>0</v>
      </c>
      <c r="AG608" s="259">
        <v>0</v>
      </c>
      <c r="AH608" s="259">
        <v>0</v>
      </c>
      <c r="AI608" s="259">
        <v>0</v>
      </c>
      <c r="AJ608" s="259">
        <v>0</v>
      </c>
      <c r="AK608" s="128"/>
      <c r="AL608" s="259">
        <v>488</v>
      </c>
      <c r="AM608" s="259">
        <v>219</v>
      </c>
      <c r="AN608" s="259">
        <v>133</v>
      </c>
      <c r="AO608" s="259">
        <v>1</v>
      </c>
    </row>
    <row r="609" spans="1:41">
      <c r="A609" s="131">
        <f t="shared" si="74"/>
        <v>488219142</v>
      </c>
      <c r="B609" s="132" t="str">
        <f t="shared" si="74"/>
        <v>SOUTH SHORE</v>
      </c>
      <c r="C609" s="143">
        <f t="shared" si="80"/>
        <v>0</v>
      </c>
      <c r="D609" s="143">
        <f t="shared" si="80"/>
        <v>0</v>
      </c>
      <c r="E609" s="143">
        <f t="shared" si="80"/>
        <v>2</v>
      </c>
      <c r="F609" s="143">
        <f t="shared" si="79"/>
        <v>8</v>
      </c>
      <c r="G609" s="143">
        <f t="shared" si="79"/>
        <v>2</v>
      </c>
      <c r="H609" s="143">
        <f t="shared" si="79"/>
        <v>14</v>
      </c>
      <c r="I609" s="143">
        <f t="shared" si="75"/>
        <v>0.97499999999999998</v>
      </c>
      <c r="J609" s="143"/>
      <c r="K609" s="143">
        <f t="shared" si="73"/>
        <v>0</v>
      </c>
      <c r="L609" s="143">
        <f t="shared" si="73"/>
        <v>0</v>
      </c>
      <c r="M609" s="143">
        <f t="shared" si="73"/>
        <v>0</v>
      </c>
      <c r="N609" s="143">
        <f t="shared" si="73"/>
        <v>0</v>
      </c>
      <c r="O609" s="143">
        <f t="shared" si="73"/>
        <v>4</v>
      </c>
      <c r="P609" s="143">
        <f t="shared" si="76"/>
        <v>2</v>
      </c>
      <c r="Q609" s="143">
        <f t="shared" si="77"/>
        <v>5</v>
      </c>
      <c r="R609" s="143">
        <f t="shared" si="78"/>
        <v>26</v>
      </c>
      <c r="S609" s="146"/>
      <c r="T609" s="259">
        <v>488219142</v>
      </c>
      <c r="U609" s="129" t="s">
        <v>134</v>
      </c>
      <c r="V609" s="259">
        <v>0</v>
      </c>
      <c r="W609" s="259">
        <v>0</v>
      </c>
      <c r="X609" s="259">
        <v>2</v>
      </c>
      <c r="Y609" s="259">
        <v>8</v>
      </c>
      <c r="Z609" s="259">
        <v>2</v>
      </c>
      <c r="AA609" s="259">
        <v>14</v>
      </c>
      <c r="AB609" s="259">
        <v>0</v>
      </c>
      <c r="AC609" s="259">
        <v>0</v>
      </c>
      <c r="AD609" s="259">
        <v>0</v>
      </c>
      <c r="AE609" s="259">
        <v>0</v>
      </c>
      <c r="AF609" s="259">
        <v>4</v>
      </c>
      <c r="AG609" s="259">
        <v>0</v>
      </c>
      <c r="AH609" s="259">
        <v>0</v>
      </c>
      <c r="AI609" s="259">
        <v>0</v>
      </c>
      <c r="AJ609" s="259">
        <v>2</v>
      </c>
      <c r="AK609" s="128"/>
      <c r="AL609" s="259">
        <v>488</v>
      </c>
      <c r="AM609" s="259">
        <v>219</v>
      </c>
      <c r="AN609" s="259">
        <v>142</v>
      </c>
      <c r="AO609" s="259">
        <v>5</v>
      </c>
    </row>
    <row r="610" spans="1:41">
      <c r="A610" s="131">
        <f t="shared" si="74"/>
        <v>488219145</v>
      </c>
      <c r="B610" s="132" t="str">
        <f t="shared" si="74"/>
        <v>SOUTH SHORE</v>
      </c>
      <c r="C610" s="143">
        <f t="shared" si="80"/>
        <v>0</v>
      </c>
      <c r="D610" s="143">
        <f t="shared" si="80"/>
        <v>0</v>
      </c>
      <c r="E610" s="143">
        <f t="shared" si="80"/>
        <v>0</v>
      </c>
      <c r="F610" s="143">
        <f t="shared" si="79"/>
        <v>2</v>
      </c>
      <c r="G610" s="143">
        <f t="shared" si="79"/>
        <v>0</v>
      </c>
      <c r="H610" s="143">
        <f t="shared" si="79"/>
        <v>0</v>
      </c>
      <c r="I610" s="143">
        <f t="shared" si="75"/>
        <v>7.4999999999999997E-2</v>
      </c>
      <c r="J610" s="143"/>
      <c r="K610" s="143">
        <f t="shared" si="73"/>
        <v>0</v>
      </c>
      <c r="L610" s="143">
        <f t="shared" si="73"/>
        <v>0</v>
      </c>
      <c r="M610" s="143">
        <f t="shared" si="73"/>
        <v>0</v>
      </c>
      <c r="N610" s="143">
        <f t="shared" si="73"/>
        <v>0</v>
      </c>
      <c r="O610" s="143">
        <f t="shared" si="73"/>
        <v>0</v>
      </c>
      <c r="P610" s="143">
        <f t="shared" si="76"/>
        <v>0</v>
      </c>
      <c r="Q610" s="143">
        <f t="shared" si="77"/>
        <v>1</v>
      </c>
      <c r="R610" s="143">
        <f t="shared" si="78"/>
        <v>2</v>
      </c>
      <c r="S610" s="146"/>
      <c r="T610" s="259">
        <v>488219145</v>
      </c>
      <c r="U610" s="129" t="s">
        <v>134</v>
      </c>
      <c r="V610" s="259">
        <v>0</v>
      </c>
      <c r="W610" s="259">
        <v>0</v>
      </c>
      <c r="X610" s="259">
        <v>0</v>
      </c>
      <c r="Y610" s="259">
        <v>2</v>
      </c>
      <c r="Z610" s="259">
        <v>0</v>
      </c>
      <c r="AA610" s="259">
        <v>0</v>
      </c>
      <c r="AB610" s="259">
        <v>0</v>
      </c>
      <c r="AC610" s="259">
        <v>0</v>
      </c>
      <c r="AD610" s="259">
        <v>0</v>
      </c>
      <c r="AE610" s="259">
        <v>0</v>
      </c>
      <c r="AF610" s="259">
        <v>0</v>
      </c>
      <c r="AG610" s="259">
        <v>0</v>
      </c>
      <c r="AH610" s="259">
        <v>0</v>
      </c>
      <c r="AI610" s="259">
        <v>0</v>
      </c>
      <c r="AJ610" s="259">
        <v>0</v>
      </c>
      <c r="AK610" s="128"/>
      <c r="AL610" s="259">
        <v>488</v>
      </c>
      <c r="AM610" s="259">
        <v>219</v>
      </c>
      <c r="AN610" s="259">
        <v>145</v>
      </c>
      <c r="AO610" s="259">
        <v>1</v>
      </c>
    </row>
    <row r="611" spans="1:41">
      <c r="A611" s="131">
        <f t="shared" si="74"/>
        <v>488219171</v>
      </c>
      <c r="B611" s="132" t="str">
        <f t="shared" si="74"/>
        <v>SOUTH SHORE</v>
      </c>
      <c r="C611" s="143">
        <f t="shared" si="80"/>
        <v>0</v>
      </c>
      <c r="D611" s="143">
        <f t="shared" si="80"/>
        <v>0</v>
      </c>
      <c r="E611" s="143">
        <f t="shared" si="80"/>
        <v>3</v>
      </c>
      <c r="F611" s="143">
        <f t="shared" si="79"/>
        <v>2</v>
      </c>
      <c r="G611" s="143">
        <f t="shared" si="79"/>
        <v>4</v>
      </c>
      <c r="H611" s="143">
        <f t="shared" si="79"/>
        <v>8</v>
      </c>
      <c r="I611" s="143">
        <f t="shared" si="75"/>
        <v>0.63749999999999996</v>
      </c>
      <c r="J611" s="143"/>
      <c r="K611" s="143">
        <f t="shared" si="73"/>
        <v>0</v>
      </c>
      <c r="L611" s="143">
        <f t="shared" si="73"/>
        <v>0</v>
      </c>
      <c r="M611" s="143">
        <f t="shared" si="73"/>
        <v>0</v>
      </c>
      <c r="N611" s="143">
        <f t="shared" si="73"/>
        <v>0</v>
      </c>
      <c r="O611" s="143">
        <f t="shared" si="73"/>
        <v>1</v>
      </c>
      <c r="P611" s="143">
        <f t="shared" si="76"/>
        <v>0</v>
      </c>
      <c r="Q611" s="143">
        <f t="shared" si="77"/>
        <v>1</v>
      </c>
      <c r="R611" s="143">
        <f t="shared" si="78"/>
        <v>17</v>
      </c>
      <c r="S611" s="146"/>
      <c r="T611" s="259">
        <v>488219171</v>
      </c>
      <c r="U611" s="129" t="s">
        <v>134</v>
      </c>
      <c r="V611" s="259">
        <v>0</v>
      </c>
      <c r="W611" s="259">
        <v>0</v>
      </c>
      <c r="X611" s="259">
        <v>3</v>
      </c>
      <c r="Y611" s="259">
        <v>2</v>
      </c>
      <c r="Z611" s="259">
        <v>4</v>
      </c>
      <c r="AA611" s="259">
        <v>8</v>
      </c>
      <c r="AB611" s="259">
        <v>0</v>
      </c>
      <c r="AC611" s="259">
        <v>0</v>
      </c>
      <c r="AD611" s="259">
        <v>0</v>
      </c>
      <c r="AE611" s="259">
        <v>0</v>
      </c>
      <c r="AF611" s="259">
        <v>1</v>
      </c>
      <c r="AG611" s="259">
        <v>0</v>
      </c>
      <c r="AH611" s="259">
        <v>0</v>
      </c>
      <c r="AI611" s="259">
        <v>0</v>
      </c>
      <c r="AJ611" s="259">
        <v>0</v>
      </c>
      <c r="AK611" s="128"/>
      <c r="AL611" s="259">
        <v>488</v>
      </c>
      <c r="AM611" s="259">
        <v>219</v>
      </c>
      <c r="AN611" s="259">
        <v>171</v>
      </c>
      <c r="AO611" s="259">
        <v>1</v>
      </c>
    </row>
    <row r="612" spans="1:41">
      <c r="A612" s="131">
        <f t="shared" si="74"/>
        <v>488219219</v>
      </c>
      <c r="B612" s="132" t="str">
        <f t="shared" si="74"/>
        <v>SOUTH SHORE</v>
      </c>
      <c r="C612" s="143">
        <f t="shared" si="80"/>
        <v>0</v>
      </c>
      <c r="D612" s="143">
        <f t="shared" si="80"/>
        <v>0</v>
      </c>
      <c r="E612" s="143">
        <f t="shared" si="80"/>
        <v>0</v>
      </c>
      <c r="F612" s="143">
        <f t="shared" si="79"/>
        <v>6</v>
      </c>
      <c r="G612" s="143">
        <f t="shared" si="79"/>
        <v>3</v>
      </c>
      <c r="H612" s="143">
        <f t="shared" si="79"/>
        <v>1</v>
      </c>
      <c r="I612" s="143">
        <f t="shared" si="75"/>
        <v>0.375</v>
      </c>
      <c r="J612" s="143"/>
      <c r="K612" s="143">
        <f t="shared" si="73"/>
        <v>0</v>
      </c>
      <c r="L612" s="143">
        <f t="shared" si="73"/>
        <v>0</v>
      </c>
      <c r="M612" s="143">
        <f t="shared" si="73"/>
        <v>0</v>
      </c>
      <c r="N612" s="143">
        <f t="shared" si="73"/>
        <v>0</v>
      </c>
      <c r="O612" s="143">
        <f t="shared" si="73"/>
        <v>2</v>
      </c>
      <c r="P612" s="143">
        <f t="shared" si="76"/>
        <v>0</v>
      </c>
      <c r="Q612" s="143">
        <f t="shared" si="77"/>
        <v>5</v>
      </c>
      <c r="R612" s="143">
        <f t="shared" si="78"/>
        <v>10</v>
      </c>
      <c r="S612" s="146"/>
      <c r="T612" s="259">
        <v>488219219</v>
      </c>
      <c r="U612" s="129" t="s">
        <v>134</v>
      </c>
      <c r="V612" s="259">
        <v>0</v>
      </c>
      <c r="W612" s="259">
        <v>0</v>
      </c>
      <c r="X612" s="259">
        <v>0</v>
      </c>
      <c r="Y612" s="259">
        <v>6</v>
      </c>
      <c r="Z612" s="259">
        <v>3</v>
      </c>
      <c r="AA612" s="259">
        <v>1</v>
      </c>
      <c r="AB612" s="259">
        <v>0</v>
      </c>
      <c r="AC612" s="259">
        <v>0</v>
      </c>
      <c r="AD612" s="259">
        <v>0</v>
      </c>
      <c r="AE612" s="259">
        <v>0</v>
      </c>
      <c r="AF612" s="259">
        <v>2</v>
      </c>
      <c r="AG612" s="259">
        <v>0</v>
      </c>
      <c r="AH612" s="259">
        <v>0</v>
      </c>
      <c r="AI612" s="259">
        <v>0</v>
      </c>
      <c r="AJ612" s="259">
        <v>0</v>
      </c>
      <c r="AK612" s="128"/>
      <c r="AL612" s="259">
        <v>488</v>
      </c>
      <c r="AM612" s="259">
        <v>219</v>
      </c>
      <c r="AN612" s="259">
        <v>219</v>
      </c>
      <c r="AO612" s="259">
        <v>5</v>
      </c>
    </row>
    <row r="613" spans="1:41">
      <c r="A613" s="131">
        <f t="shared" si="74"/>
        <v>488219231</v>
      </c>
      <c r="B613" s="132" t="str">
        <f t="shared" si="74"/>
        <v>SOUTH SHORE</v>
      </c>
      <c r="C613" s="143">
        <f t="shared" si="80"/>
        <v>0</v>
      </c>
      <c r="D613" s="143">
        <f t="shared" si="80"/>
        <v>0</v>
      </c>
      <c r="E613" s="143">
        <f t="shared" si="80"/>
        <v>0</v>
      </c>
      <c r="F613" s="143">
        <f t="shared" si="79"/>
        <v>10</v>
      </c>
      <c r="G613" s="143">
        <f t="shared" si="79"/>
        <v>5</v>
      </c>
      <c r="H613" s="143">
        <f t="shared" si="79"/>
        <v>6</v>
      </c>
      <c r="I613" s="143">
        <f t="shared" si="75"/>
        <v>0.78749999999999998</v>
      </c>
      <c r="J613" s="143"/>
      <c r="K613" s="143">
        <f t="shared" si="73"/>
        <v>0</v>
      </c>
      <c r="L613" s="143">
        <f t="shared" si="73"/>
        <v>0</v>
      </c>
      <c r="M613" s="143">
        <f t="shared" si="73"/>
        <v>0</v>
      </c>
      <c r="N613" s="143">
        <f t="shared" si="73"/>
        <v>0</v>
      </c>
      <c r="O613" s="143">
        <f t="shared" si="73"/>
        <v>1</v>
      </c>
      <c r="P613" s="143">
        <f t="shared" si="76"/>
        <v>1</v>
      </c>
      <c r="Q613" s="143">
        <f t="shared" si="77"/>
        <v>2</v>
      </c>
      <c r="R613" s="143">
        <f t="shared" si="78"/>
        <v>21</v>
      </c>
      <c r="S613" s="146"/>
      <c r="T613" s="259">
        <v>488219231</v>
      </c>
      <c r="U613" s="129" t="s">
        <v>134</v>
      </c>
      <c r="V613" s="259">
        <v>0</v>
      </c>
      <c r="W613" s="259">
        <v>0</v>
      </c>
      <c r="X613" s="259">
        <v>0</v>
      </c>
      <c r="Y613" s="259">
        <v>10</v>
      </c>
      <c r="Z613" s="259">
        <v>5</v>
      </c>
      <c r="AA613" s="259">
        <v>6</v>
      </c>
      <c r="AB613" s="259">
        <v>0</v>
      </c>
      <c r="AC613" s="259">
        <v>0</v>
      </c>
      <c r="AD613" s="259">
        <v>0</v>
      </c>
      <c r="AE613" s="259">
        <v>0</v>
      </c>
      <c r="AF613" s="259">
        <v>1</v>
      </c>
      <c r="AG613" s="259">
        <v>0</v>
      </c>
      <c r="AH613" s="259">
        <v>0</v>
      </c>
      <c r="AI613" s="259">
        <v>0</v>
      </c>
      <c r="AJ613" s="259">
        <v>1</v>
      </c>
      <c r="AK613" s="128"/>
      <c r="AL613" s="259">
        <v>488</v>
      </c>
      <c r="AM613" s="259">
        <v>219</v>
      </c>
      <c r="AN613" s="259">
        <v>231</v>
      </c>
      <c r="AO613" s="259">
        <v>2</v>
      </c>
    </row>
    <row r="614" spans="1:41">
      <c r="A614" s="131">
        <f t="shared" si="74"/>
        <v>488219239</v>
      </c>
      <c r="B614" s="132" t="str">
        <f t="shared" si="74"/>
        <v>SOUTH SHORE</v>
      </c>
      <c r="C614" s="143">
        <f t="shared" si="80"/>
        <v>0</v>
      </c>
      <c r="D614" s="143">
        <f t="shared" si="80"/>
        <v>0</v>
      </c>
      <c r="E614" s="143">
        <f t="shared" si="80"/>
        <v>2</v>
      </c>
      <c r="F614" s="143">
        <f t="shared" si="79"/>
        <v>4</v>
      </c>
      <c r="G614" s="143">
        <f t="shared" si="79"/>
        <v>6</v>
      </c>
      <c r="H614" s="143">
        <f t="shared" si="79"/>
        <v>1</v>
      </c>
      <c r="I614" s="143">
        <f t="shared" si="75"/>
        <v>0.48749999999999999</v>
      </c>
      <c r="J614" s="143"/>
      <c r="K614" s="143">
        <f t="shared" si="73"/>
        <v>0</v>
      </c>
      <c r="L614" s="143">
        <f t="shared" si="73"/>
        <v>0</v>
      </c>
      <c r="M614" s="143">
        <f t="shared" si="73"/>
        <v>0</v>
      </c>
      <c r="N614" s="143">
        <f t="shared" si="73"/>
        <v>0</v>
      </c>
      <c r="O614" s="143">
        <f t="shared" si="73"/>
        <v>1</v>
      </c>
      <c r="P614" s="143">
        <f t="shared" si="76"/>
        <v>0</v>
      </c>
      <c r="Q614" s="143">
        <f t="shared" si="77"/>
        <v>1</v>
      </c>
      <c r="R614" s="143">
        <f t="shared" si="78"/>
        <v>13</v>
      </c>
      <c r="S614" s="146"/>
      <c r="T614" s="259">
        <v>488219239</v>
      </c>
      <c r="U614" s="129" t="s">
        <v>134</v>
      </c>
      <c r="V614" s="259">
        <v>0</v>
      </c>
      <c r="W614" s="259">
        <v>0</v>
      </c>
      <c r="X614" s="259">
        <v>2</v>
      </c>
      <c r="Y614" s="259">
        <v>4</v>
      </c>
      <c r="Z614" s="259">
        <v>6</v>
      </c>
      <c r="AA614" s="259">
        <v>1</v>
      </c>
      <c r="AB614" s="259">
        <v>0</v>
      </c>
      <c r="AC614" s="259">
        <v>0</v>
      </c>
      <c r="AD614" s="259">
        <v>0</v>
      </c>
      <c r="AE614" s="259">
        <v>0</v>
      </c>
      <c r="AF614" s="259">
        <v>1</v>
      </c>
      <c r="AG614" s="259">
        <v>0</v>
      </c>
      <c r="AH614" s="259">
        <v>0</v>
      </c>
      <c r="AI614" s="259">
        <v>0</v>
      </c>
      <c r="AJ614" s="259">
        <v>0</v>
      </c>
      <c r="AK614" s="128"/>
      <c r="AL614" s="259">
        <v>488</v>
      </c>
      <c r="AM614" s="259">
        <v>219</v>
      </c>
      <c r="AN614" s="259">
        <v>239</v>
      </c>
      <c r="AO614" s="259">
        <v>1</v>
      </c>
    </row>
    <row r="615" spans="1:41">
      <c r="A615" s="131">
        <f t="shared" si="74"/>
        <v>488219243</v>
      </c>
      <c r="B615" s="132" t="str">
        <f t="shared" si="74"/>
        <v>SOUTH SHORE</v>
      </c>
      <c r="C615" s="143">
        <f t="shared" si="80"/>
        <v>0</v>
      </c>
      <c r="D615" s="143">
        <f t="shared" si="80"/>
        <v>0</v>
      </c>
      <c r="E615" s="143">
        <f t="shared" si="80"/>
        <v>2</v>
      </c>
      <c r="F615" s="143">
        <f t="shared" si="79"/>
        <v>7</v>
      </c>
      <c r="G615" s="143">
        <f t="shared" si="79"/>
        <v>0</v>
      </c>
      <c r="H615" s="143">
        <f t="shared" si="79"/>
        <v>4</v>
      </c>
      <c r="I615" s="143">
        <f t="shared" si="75"/>
        <v>0.48749999999999999</v>
      </c>
      <c r="J615" s="143"/>
      <c r="K615" s="143">
        <f t="shared" si="73"/>
        <v>0</v>
      </c>
      <c r="L615" s="143">
        <f t="shared" si="73"/>
        <v>0</v>
      </c>
      <c r="M615" s="143">
        <f t="shared" si="73"/>
        <v>0</v>
      </c>
      <c r="N615" s="143">
        <f t="shared" si="73"/>
        <v>0</v>
      </c>
      <c r="O615" s="143">
        <f t="shared" si="73"/>
        <v>3</v>
      </c>
      <c r="P615" s="143">
        <f t="shared" si="76"/>
        <v>1</v>
      </c>
      <c r="Q615" s="143">
        <f t="shared" si="77"/>
        <v>7</v>
      </c>
      <c r="R615" s="143">
        <f t="shared" si="78"/>
        <v>13</v>
      </c>
      <c r="S615" s="146"/>
      <c r="T615" s="259">
        <v>488219243</v>
      </c>
      <c r="U615" s="129" t="s">
        <v>134</v>
      </c>
      <c r="V615" s="259">
        <v>0</v>
      </c>
      <c r="W615" s="259">
        <v>0</v>
      </c>
      <c r="X615" s="259">
        <v>2</v>
      </c>
      <c r="Y615" s="259">
        <v>7</v>
      </c>
      <c r="Z615" s="259">
        <v>0</v>
      </c>
      <c r="AA615" s="259">
        <v>4</v>
      </c>
      <c r="AB615" s="259">
        <v>0</v>
      </c>
      <c r="AC615" s="259">
        <v>0</v>
      </c>
      <c r="AD615" s="259">
        <v>0</v>
      </c>
      <c r="AE615" s="259">
        <v>0</v>
      </c>
      <c r="AF615" s="259">
        <v>3</v>
      </c>
      <c r="AG615" s="259">
        <v>0</v>
      </c>
      <c r="AH615" s="259">
        <v>0</v>
      </c>
      <c r="AI615" s="259">
        <v>0</v>
      </c>
      <c r="AJ615" s="259">
        <v>1</v>
      </c>
      <c r="AK615" s="128"/>
      <c r="AL615" s="259">
        <v>488</v>
      </c>
      <c r="AM615" s="259">
        <v>219</v>
      </c>
      <c r="AN615" s="259">
        <v>243</v>
      </c>
      <c r="AO615" s="259">
        <v>7</v>
      </c>
    </row>
    <row r="616" spans="1:41">
      <c r="A616" s="131">
        <f t="shared" si="74"/>
        <v>488219244</v>
      </c>
      <c r="B616" s="132" t="str">
        <f t="shared" si="74"/>
        <v>SOUTH SHORE</v>
      </c>
      <c r="C616" s="143">
        <f t="shared" si="80"/>
        <v>0</v>
      </c>
      <c r="D616" s="143">
        <f t="shared" si="80"/>
        <v>0</v>
      </c>
      <c r="E616" s="143">
        <f t="shared" si="80"/>
        <v>5</v>
      </c>
      <c r="F616" s="143">
        <f t="shared" si="79"/>
        <v>14</v>
      </c>
      <c r="G616" s="143">
        <f t="shared" si="79"/>
        <v>15</v>
      </c>
      <c r="H616" s="143">
        <f t="shared" si="79"/>
        <v>35</v>
      </c>
      <c r="I616" s="143">
        <f t="shared" si="75"/>
        <v>3.4874999999999998</v>
      </c>
      <c r="J616" s="143"/>
      <c r="K616" s="143">
        <f t="shared" si="73"/>
        <v>0</v>
      </c>
      <c r="L616" s="143">
        <f t="shared" si="73"/>
        <v>0</v>
      </c>
      <c r="M616" s="143">
        <f t="shared" si="73"/>
        <v>24</v>
      </c>
      <c r="N616" s="143">
        <f t="shared" si="73"/>
        <v>0</v>
      </c>
      <c r="O616" s="143">
        <f t="shared" si="73"/>
        <v>13</v>
      </c>
      <c r="P616" s="143">
        <f t="shared" si="76"/>
        <v>7</v>
      </c>
      <c r="Q616" s="143">
        <f t="shared" si="77"/>
        <v>5</v>
      </c>
      <c r="R616" s="143">
        <f t="shared" si="78"/>
        <v>93</v>
      </c>
      <c r="S616" s="146"/>
      <c r="T616" s="259">
        <v>488219244</v>
      </c>
      <c r="U616" s="129" t="s">
        <v>134</v>
      </c>
      <c r="V616" s="259">
        <v>0</v>
      </c>
      <c r="W616" s="259">
        <v>0</v>
      </c>
      <c r="X616" s="259">
        <v>5</v>
      </c>
      <c r="Y616" s="259">
        <v>14</v>
      </c>
      <c r="Z616" s="259">
        <v>15</v>
      </c>
      <c r="AA616" s="259">
        <v>35</v>
      </c>
      <c r="AB616" s="259">
        <v>0</v>
      </c>
      <c r="AC616" s="259">
        <v>0</v>
      </c>
      <c r="AD616" s="259">
        <v>24</v>
      </c>
      <c r="AE616" s="259">
        <v>0</v>
      </c>
      <c r="AF616" s="259">
        <v>13</v>
      </c>
      <c r="AG616" s="259">
        <v>0</v>
      </c>
      <c r="AH616" s="259">
        <v>0</v>
      </c>
      <c r="AI616" s="259">
        <v>2</v>
      </c>
      <c r="AJ616" s="259">
        <v>5</v>
      </c>
      <c r="AK616" s="128"/>
      <c r="AL616" s="259">
        <v>488</v>
      </c>
      <c r="AM616" s="259">
        <v>219</v>
      </c>
      <c r="AN616" s="259">
        <v>244</v>
      </c>
      <c r="AO616" s="259">
        <v>5</v>
      </c>
    </row>
    <row r="617" spans="1:41">
      <c r="A617" s="131">
        <f t="shared" si="74"/>
        <v>488219251</v>
      </c>
      <c r="B617" s="132" t="str">
        <f t="shared" si="74"/>
        <v>SOUTH SHORE</v>
      </c>
      <c r="C617" s="143">
        <f t="shared" si="80"/>
        <v>0</v>
      </c>
      <c r="D617" s="143">
        <f t="shared" si="80"/>
        <v>0</v>
      </c>
      <c r="E617" s="143">
        <f t="shared" si="80"/>
        <v>6</v>
      </c>
      <c r="F617" s="143">
        <f t="shared" si="79"/>
        <v>32</v>
      </c>
      <c r="G617" s="143">
        <f t="shared" si="79"/>
        <v>23</v>
      </c>
      <c r="H617" s="143">
        <f t="shared" si="79"/>
        <v>19</v>
      </c>
      <c r="I617" s="143">
        <f t="shared" si="75"/>
        <v>3.1124999999999998</v>
      </c>
      <c r="J617" s="143"/>
      <c r="K617" s="143">
        <f t="shared" si="73"/>
        <v>0</v>
      </c>
      <c r="L617" s="143">
        <f t="shared" si="73"/>
        <v>0</v>
      </c>
      <c r="M617" s="143">
        <f t="shared" si="73"/>
        <v>3</v>
      </c>
      <c r="N617" s="143">
        <f t="shared" si="73"/>
        <v>0</v>
      </c>
      <c r="O617" s="143">
        <f t="shared" si="73"/>
        <v>7</v>
      </c>
      <c r="P617" s="143">
        <f t="shared" si="76"/>
        <v>4</v>
      </c>
      <c r="Q617" s="143">
        <f t="shared" si="77"/>
        <v>3</v>
      </c>
      <c r="R617" s="143">
        <f t="shared" si="78"/>
        <v>83</v>
      </c>
      <c r="S617" s="146"/>
      <c r="T617" s="259">
        <v>488219251</v>
      </c>
      <c r="U617" s="129" t="s">
        <v>134</v>
      </c>
      <c r="V617" s="259">
        <v>0</v>
      </c>
      <c r="W617" s="259">
        <v>0</v>
      </c>
      <c r="X617" s="259">
        <v>6</v>
      </c>
      <c r="Y617" s="259">
        <v>32</v>
      </c>
      <c r="Z617" s="259">
        <v>23</v>
      </c>
      <c r="AA617" s="259">
        <v>19</v>
      </c>
      <c r="AB617" s="259">
        <v>0</v>
      </c>
      <c r="AC617" s="259">
        <v>0</v>
      </c>
      <c r="AD617" s="259">
        <v>3</v>
      </c>
      <c r="AE617" s="259">
        <v>0</v>
      </c>
      <c r="AF617" s="259">
        <v>7</v>
      </c>
      <c r="AG617" s="259">
        <v>0</v>
      </c>
      <c r="AH617" s="259">
        <v>0</v>
      </c>
      <c r="AI617" s="259">
        <v>1</v>
      </c>
      <c r="AJ617" s="259">
        <v>3</v>
      </c>
      <c r="AK617" s="128"/>
      <c r="AL617" s="259">
        <v>488</v>
      </c>
      <c r="AM617" s="259">
        <v>219</v>
      </c>
      <c r="AN617" s="259">
        <v>251</v>
      </c>
      <c r="AO617" s="259">
        <v>3</v>
      </c>
    </row>
    <row r="618" spans="1:41">
      <c r="A618" s="131">
        <f t="shared" si="74"/>
        <v>488219264</v>
      </c>
      <c r="B618" s="132" t="str">
        <f t="shared" si="74"/>
        <v>SOUTH SHORE</v>
      </c>
      <c r="C618" s="143">
        <f t="shared" si="80"/>
        <v>0</v>
      </c>
      <c r="D618" s="143">
        <f t="shared" si="80"/>
        <v>0</v>
      </c>
      <c r="E618" s="143">
        <f t="shared" si="80"/>
        <v>1</v>
      </c>
      <c r="F618" s="143">
        <f t="shared" si="79"/>
        <v>7</v>
      </c>
      <c r="G618" s="143">
        <f t="shared" si="79"/>
        <v>5</v>
      </c>
      <c r="H618" s="143">
        <f t="shared" si="79"/>
        <v>5</v>
      </c>
      <c r="I618" s="143">
        <f t="shared" si="75"/>
        <v>0.67500000000000004</v>
      </c>
      <c r="J618" s="143"/>
      <c r="K618" s="143">
        <f t="shared" si="73"/>
        <v>0</v>
      </c>
      <c r="L618" s="143">
        <f t="shared" si="73"/>
        <v>0</v>
      </c>
      <c r="M618" s="143">
        <f t="shared" si="73"/>
        <v>0</v>
      </c>
      <c r="N618" s="143">
        <f t="shared" si="73"/>
        <v>0</v>
      </c>
      <c r="O618" s="143">
        <f t="shared" si="73"/>
        <v>2</v>
      </c>
      <c r="P618" s="143">
        <f t="shared" si="76"/>
        <v>1</v>
      </c>
      <c r="Q618" s="143">
        <f t="shared" si="77"/>
        <v>4</v>
      </c>
      <c r="R618" s="143">
        <f t="shared" si="78"/>
        <v>18</v>
      </c>
      <c r="S618" s="146"/>
      <c r="T618" s="259">
        <v>488219264</v>
      </c>
      <c r="U618" s="129" t="s">
        <v>134</v>
      </c>
      <c r="V618" s="259">
        <v>0</v>
      </c>
      <c r="W618" s="259">
        <v>0</v>
      </c>
      <c r="X618" s="259">
        <v>1</v>
      </c>
      <c r="Y618" s="259">
        <v>7</v>
      </c>
      <c r="Z618" s="259">
        <v>5</v>
      </c>
      <c r="AA618" s="259">
        <v>5</v>
      </c>
      <c r="AB618" s="259">
        <v>0</v>
      </c>
      <c r="AC618" s="259">
        <v>0</v>
      </c>
      <c r="AD618" s="259">
        <v>0</v>
      </c>
      <c r="AE618" s="259">
        <v>0</v>
      </c>
      <c r="AF618" s="259">
        <v>2</v>
      </c>
      <c r="AG618" s="259">
        <v>0</v>
      </c>
      <c r="AH618" s="259">
        <v>0</v>
      </c>
      <c r="AI618" s="259">
        <v>0</v>
      </c>
      <c r="AJ618" s="259">
        <v>1</v>
      </c>
      <c r="AK618" s="128"/>
      <c r="AL618" s="259">
        <v>488</v>
      </c>
      <c r="AM618" s="259">
        <v>219</v>
      </c>
      <c r="AN618" s="259">
        <v>264</v>
      </c>
      <c r="AO618" s="259">
        <v>4</v>
      </c>
    </row>
    <row r="619" spans="1:41">
      <c r="A619" s="131">
        <f t="shared" si="74"/>
        <v>488219307</v>
      </c>
      <c r="B619" s="132" t="str">
        <f t="shared" si="74"/>
        <v>SOUTH SHORE</v>
      </c>
      <c r="C619" s="143">
        <f t="shared" si="80"/>
        <v>0</v>
      </c>
      <c r="D619" s="143">
        <f t="shared" si="80"/>
        <v>0</v>
      </c>
      <c r="E619" s="143">
        <f t="shared" si="80"/>
        <v>0</v>
      </c>
      <c r="F619" s="143">
        <f t="shared" si="79"/>
        <v>1</v>
      </c>
      <c r="G619" s="143">
        <f t="shared" si="79"/>
        <v>0</v>
      </c>
      <c r="H619" s="143">
        <f t="shared" si="79"/>
        <v>0</v>
      </c>
      <c r="I619" s="143">
        <f t="shared" si="75"/>
        <v>3.7499999999999999E-2</v>
      </c>
      <c r="J619" s="143"/>
      <c r="K619" s="143">
        <f t="shared" si="73"/>
        <v>0</v>
      </c>
      <c r="L619" s="143">
        <f t="shared" si="73"/>
        <v>0</v>
      </c>
      <c r="M619" s="143">
        <f t="shared" si="73"/>
        <v>0</v>
      </c>
      <c r="N619" s="143">
        <f t="shared" si="73"/>
        <v>0</v>
      </c>
      <c r="O619" s="143">
        <f t="shared" si="73"/>
        <v>0</v>
      </c>
      <c r="P619" s="143">
        <f t="shared" si="76"/>
        <v>0</v>
      </c>
      <c r="Q619" s="143">
        <f t="shared" si="77"/>
        <v>1</v>
      </c>
      <c r="R619" s="143">
        <f t="shared" si="78"/>
        <v>1</v>
      </c>
      <c r="S619" s="146"/>
      <c r="T619" s="259">
        <v>488219307</v>
      </c>
      <c r="U619" s="129" t="s">
        <v>134</v>
      </c>
      <c r="V619" s="259">
        <v>0</v>
      </c>
      <c r="W619" s="259">
        <v>0</v>
      </c>
      <c r="X619" s="259">
        <v>0</v>
      </c>
      <c r="Y619" s="259">
        <v>1</v>
      </c>
      <c r="Z619" s="259">
        <v>0</v>
      </c>
      <c r="AA619" s="259">
        <v>0</v>
      </c>
      <c r="AB619" s="259">
        <v>0</v>
      </c>
      <c r="AC619" s="259">
        <v>0</v>
      </c>
      <c r="AD619" s="259">
        <v>0</v>
      </c>
      <c r="AE619" s="259">
        <v>0</v>
      </c>
      <c r="AF619" s="259">
        <v>0</v>
      </c>
      <c r="AG619" s="259">
        <v>0</v>
      </c>
      <c r="AH619" s="259">
        <v>0</v>
      </c>
      <c r="AI619" s="259">
        <v>0</v>
      </c>
      <c r="AJ619" s="259">
        <v>0</v>
      </c>
      <c r="AK619" s="128"/>
      <c r="AL619" s="259">
        <v>488</v>
      </c>
      <c r="AM619" s="259">
        <v>219</v>
      </c>
      <c r="AN619" s="259">
        <v>307</v>
      </c>
      <c r="AO619" s="259">
        <v>1</v>
      </c>
    </row>
    <row r="620" spans="1:41">
      <c r="A620" s="131">
        <f t="shared" si="74"/>
        <v>488219336</v>
      </c>
      <c r="B620" s="132" t="str">
        <f t="shared" si="74"/>
        <v>SOUTH SHORE</v>
      </c>
      <c r="C620" s="143">
        <f t="shared" si="80"/>
        <v>0</v>
      </c>
      <c r="D620" s="143">
        <f t="shared" si="80"/>
        <v>0</v>
      </c>
      <c r="E620" s="143">
        <f t="shared" si="80"/>
        <v>13</v>
      </c>
      <c r="F620" s="143">
        <f t="shared" si="79"/>
        <v>37</v>
      </c>
      <c r="G620" s="143">
        <f t="shared" si="79"/>
        <v>20</v>
      </c>
      <c r="H620" s="143">
        <f t="shared" si="79"/>
        <v>27</v>
      </c>
      <c r="I620" s="143">
        <f t="shared" si="75"/>
        <v>3.7875000000000001</v>
      </c>
      <c r="J620" s="143"/>
      <c r="K620" s="143">
        <f t="shared" si="73"/>
        <v>0</v>
      </c>
      <c r="L620" s="143">
        <f t="shared" si="73"/>
        <v>0</v>
      </c>
      <c r="M620" s="143">
        <f t="shared" si="73"/>
        <v>4</v>
      </c>
      <c r="N620" s="143">
        <f t="shared" si="73"/>
        <v>0</v>
      </c>
      <c r="O620" s="143">
        <f t="shared" si="73"/>
        <v>6</v>
      </c>
      <c r="P620" s="143">
        <f t="shared" si="76"/>
        <v>6</v>
      </c>
      <c r="Q620" s="143">
        <f t="shared" si="77"/>
        <v>2</v>
      </c>
      <c r="R620" s="143">
        <f t="shared" si="78"/>
        <v>101</v>
      </c>
      <c r="S620" s="146"/>
      <c r="T620" s="259">
        <v>488219336</v>
      </c>
      <c r="U620" s="129" t="s">
        <v>134</v>
      </c>
      <c r="V620" s="259">
        <v>0</v>
      </c>
      <c r="W620" s="259">
        <v>0</v>
      </c>
      <c r="X620" s="259">
        <v>13</v>
      </c>
      <c r="Y620" s="259">
        <v>37</v>
      </c>
      <c r="Z620" s="259">
        <v>20</v>
      </c>
      <c r="AA620" s="259">
        <v>27</v>
      </c>
      <c r="AB620" s="259">
        <v>0</v>
      </c>
      <c r="AC620" s="259">
        <v>0</v>
      </c>
      <c r="AD620" s="259">
        <v>4</v>
      </c>
      <c r="AE620" s="259">
        <v>0</v>
      </c>
      <c r="AF620" s="259">
        <v>6</v>
      </c>
      <c r="AG620" s="259">
        <v>0</v>
      </c>
      <c r="AH620" s="259">
        <v>0</v>
      </c>
      <c r="AI620" s="259">
        <v>1</v>
      </c>
      <c r="AJ620" s="259">
        <v>5</v>
      </c>
      <c r="AK620" s="128"/>
      <c r="AL620" s="259">
        <v>488</v>
      </c>
      <c r="AM620" s="259">
        <v>219</v>
      </c>
      <c r="AN620" s="259">
        <v>336</v>
      </c>
      <c r="AO620" s="259">
        <v>2</v>
      </c>
    </row>
    <row r="621" spans="1:41">
      <c r="A621" s="131">
        <f t="shared" si="74"/>
        <v>488219760</v>
      </c>
      <c r="B621" s="132" t="str">
        <f t="shared" si="74"/>
        <v>SOUTH SHORE</v>
      </c>
      <c r="C621" s="143">
        <f t="shared" si="80"/>
        <v>0</v>
      </c>
      <c r="D621" s="143">
        <f t="shared" si="80"/>
        <v>0</v>
      </c>
      <c r="E621" s="143">
        <f t="shared" si="80"/>
        <v>0</v>
      </c>
      <c r="F621" s="143">
        <f t="shared" si="79"/>
        <v>0</v>
      </c>
      <c r="G621" s="143">
        <f t="shared" si="79"/>
        <v>0</v>
      </c>
      <c r="H621" s="143">
        <f t="shared" si="79"/>
        <v>3</v>
      </c>
      <c r="I621" s="143">
        <f t="shared" si="75"/>
        <v>0.1125</v>
      </c>
      <c r="J621" s="143"/>
      <c r="K621" s="143">
        <f t="shared" si="73"/>
        <v>0</v>
      </c>
      <c r="L621" s="143">
        <f t="shared" si="73"/>
        <v>0</v>
      </c>
      <c r="M621" s="143">
        <f t="shared" si="73"/>
        <v>0</v>
      </c>
      <c r="N621" s="143">
        <f t="shared" si="73"/>
        <v>0</v>
      </c>
      <c r="O621" s="143">
        <f t="shared" si="73"/>
        <v>0</v>
      </c>
      <c r="P621" s="143">
        <f t="shared" si="76"/>
        <v>0</v>
      </c>
      <c r="Q621" s="143">
        <f t="shared" si="77"/>
        <v>1</v>
      </c>
      <c r="R621" s="143">
        <f t="shared" si="78"/>
        <v>3</v>
      </c>
      <c r="S621" s="146"/>
      <c r="T621" s="259">
        <v>488219760</v>
      </c>
      <c r="U621" s="129" t="s">
        <v>134</v>
      </c>
      <c r="V621" s="259">
        <v>0</v>
      </c>
      <c r="W621" s="259">
        <v>0</v>
      </c>
      <c r="X621" s="259">
        <v>0</v>
      </c>
      <c r="Y621" s="259">
        <v>0</v>
      </c>
      <c r="Z621" s="259">
        <v>0</v>
      </c>
      <c r="AA621" s="259">
        <v>3</v>
      </c>
      <c r="AB621" s="259">
        <v>0</v>
      </c>
      <c r="AC621" s="259">
        <v>0</v>
      </c>
      <c r="AD621" s="259">
        <v>0</v>
      </c>
      <c r="AE621" s="259">
        <v>0</v>
      </c>
      <c r="AF621" s="259">
        <v>0</v>
      </c>
      <c r="AG621" s="259">
        <v>0</v>
      </c>
      <c r="AH621" s="259">
        <v>0</v>
      </c>
      <c r="AI621" s="259">
        <v>0</v>
      </c>
      <c r="AJ621" s="259">
        <v>0</v>
      </c>
      <c r="AK621" s="128"/>
      <c r="AL621" s="259">
        <v>488</v>
      </c>
      <c r="AM621" s="259">
        <v>219</v>
      </c>
      <c r="AN621" s="259">
        <v>760</v>
      </c>
      <c r="AO621" s="259">
        <v>1</v>
      </c>
    </row>
    <row r="622" spans="1:41">
      <c r="A622" s="131">
        <f t="shared" si="74"/>
        <v>488219780</v>
      </c>
      <c r="B622" s="132" t="str">
        <f t="shared" si="74"/>
        <v>SOUTH SHORE</v>
      </c>
      <c r="C622" s="143">
        <f t="shared" si="80"/>
        <v>0</v>
      </c>
      <c r="D622" s="143">
        <f t="shared" si="80"/>
        <v>0</v>
      </c>
      <c r="E622" s="143">
        <f t="shared" si="80"/>
        <v>0</v>
      </c>
      <c r="F622" s="143">
        <f t="shared" si="79"/>
        <v>10</v>
      </c>
      <c r="G622" s="143">
        <f t="shared" si="79"/>
        <v>5</v>
      </c>
      <c r="H622" s="143">
        <f t="shared" si="79"/>
        <v>6</v>
      </c>
      <c r="I622" s="143">
        <f t="shared" si="75"/>
        <v>0.82499999999999996</v>
      </c>
      <c r="J622" s="143"/>
      <c r="K622" s="143">
        <f t="shared" si="73"/>
        <v>0</v>
      </c>
      <c r="L622" s="143">
        <f t="shared" si="73"/>
        <v>0</v>
      </c>
      <c r="M622" s="143">
        <f t="shared" si="73"/>
        <v>1</v>
      </c>
      <c r="N622" s="143">
        <f t="shared" si="73"/>
        <v>0</v>
      </c>
      <c r="O622" s="143">
        <f t="shared" si="73"/>
        <v>5</v>
      </c>
      <c r="P622" s="143">
        <f t="shared" si="76"/>
        <v>1</v>
      </c>
      <c r="Q622" s="143">
        <f t="shared" si="77"/>
        <v>6</v>
      </c>
      <c r="R622" s="143">
        <f t="shared" si="78"/>
        <v>22</v>
      </c>
      <c r="S622" s="146"/>
      <c r="T622" s="259">
        <v>488219780</v>
      </c>
      <c r="U622" s="129" t="s">
        <v>134</v>
      </c>
      <c r="V622" s="259">
        <v>0</v>
      </c>
      <c r="W622" s="259">
        <v>0</v>
      </c>
      <c r="X622" s="259">
        <v>0</v>
      </c>
      <c r="Y622" s="259">
        <v>10</v>
      </c>
      <c r="Z622" s="259">
        <v>5</v>
      </c>
      <c r="AA622" s="259">
        <v>6</v>
      </c>
      <c r="AB622" s="259">
        <v>0</v>
      </c>
      <c r="AC622" s="259">
        <v>0</v>
      </c>
      <c r="AD622" s="259">
        <v>1</v>
      </c>
      <c r="AE622" s="259">
        <v>0</v>
      </c>
      <c r="AF622" s="259">
        <v>5</v>
      </c>
      <c r="AG622" s="259">
        <v>0</v>
      </c>
      <c r="AH622" s="259">
        <v>0</v>
      </c>
      <c r="AI622" s="259">
        <v>0</v>
      </c>
      <c r="AJ622" s="259">
        <v>1</v>
      </c>
      <c r="AK622" s="128"/>
      <c r="AL622" s="259">
        <v>488</v>
      </c>
      <c r="AM622" s="259">
        <v>219</v>
      </c>
      <c r="AN622" s="259">
        <v>780</v>
      </c>
      <c r="AO622" s="259">
        <v>6</v>
      </c>
    </row>
    <row r="623" spans="1:41">
      <c r="A623" s="131">
        <f t="shared" si="74"/>
        <v>489020020</v>
      </c>
      <c r="B623" s="132" t="str">
        <f t="shared" si="74"/>
        <v>STURGIS</v>
      </c>
      <c r="C623" s="143">
        <f t="shared" si="80"/>
        <v>0</v>
      </c>
      <c r="D623" s="143">
        <f t="shared" si="80"/>
        <v>0</v>
      </c>
      <c r="E623" s="143">
        <f t="shared" si="80"/>
        <v>0</v>
      </c>
      <c r="F623" s="143">
        <f t="shared" si="79"/>
        <v>0</v>
      </c>
      <c r="G623" s="143">
        <f t="shared" si="79"/>
        <v>0</v>
      </c>
      <c r="H623" s="143">
        <f t="shared" si="79"/>
        <v>171</v>
      </c>
      <c r="I623" s="143">
        <f t="shared" si="75"/>
        <v>6.4124999999999996</v>
      </c>
      <c r="J623" s="143"/>
      <c r="K623" s="143">
        <f t="shared" ref="K623:O673" si="81">ROUND(AB623,0)</f>
        <v>0</v>
      </c>
      <c r="L623" s="143">
        <f t="shared" si="81"/>
        <v>0</v>
      </c>
      <c r="M623" s="143">
        <f t="shared" si="81"/>
        <v>0</v>
      </c>
      <c r="N623" s="143">
        <f t="shared" si="81"/>
        <v>0</v>
      </c>
      <c r="O623" s="143">
        <f t="shared" si="81"/>
        <v>0</v>
      </c>
      <c r="P623" s="143">
        <f t="shared" si="76"/>
        <v>39</v>
      </c>
      <c r="Q623" s="143">
        <f t="shared" si="77"/>
        <v>5</v>
      </c>
      <c r="R623" s="143">
        <f t="shared" si="78"/>
        <v>171</v>
      </c>
      <c r="S623" s="146"/>
      <c r="T623" s="259">
        <v>489020020</v>
      </c>
      <c r="U623" s="129" t="s">
        <v>706</v>
      </c>
      <c r="V623" s="259">
        <v>0</v>
      </c>
      <c r="W623" s="259">
        <v>0</v>
      </c>
      <c r="X623" s="259">
        <v>0</v>
      </c>
      <c r="Y623" s="259">
        <v>0</v>
      </c>
      <c r="Z623" s="259">
        <v>0</v>
      </c>
      <c r="AA623" s="259">
        <v>171</v>
      </c>
      <c r="AB623" s="259">
        <v>0</v>
      </c>
      <c r="AC623" s="259">
        <v>0</v>
      </c>
      <c r="AD623" s="259">
        <v>0</v>
      </c>
      <c r="AE623" s="259">
        <v>0</v>
      </c>
      <c r="AF623" s="259">
        <v>0</v>
      </c>
      <c r="AG623" s="259">
        <v>0</v>
      </c>
      <c r="AH623" s="259">
        <v>0</v>
      </c>
      <c r="AI623" s="259">
        <v>0</v>
      </c>
      <c r="AJ623" s="259">
        <v>39</v>
      </c>
      <c r="AK623" s="128"/>
      <c r="AL623" s="259">
        <v>489</v>
      </c>
      <c r="AM623" s="259">
        <v>20</v>
      </c>
      <c r="AN623" s="259">
        <v>20</v>
      </c>
      <c r="AO623" s="259">
        <v>5</v>
      </c>
    </row>
    <row r="624" spans="1:41">
      <c r="A624" s="131">
        <f t="shared" si="74"/>
        <v>489020036</v>
      </c>
      <c r="B624" s="132" t="str">
        <f t="shared" si="74"/>
        <v>STURGIS</v>
      </c>
      <c r="C624" s="143">
        <f t="shared" si="80"/>
        <v>0</v>
      </c>
      <c r="D624" s="143">
        <f t="shared" si="80"/>
        <v>0</v>
      </c>
      <c r="E624" s="143">
        <f t="shared" si="80"/>
        <v>0</v>
      </c>
      <c r="F624" s="143">
        <f t="shared" si="79"/>
        <v>0</v>
      </c>
      <c r="G624" s="143">
        <f t="shared" si="79"/>
        <v>0</v>
      </c>
      <c r="H624" s="143">
        <f t="shared" si="79"/>
        <v>100</v>
      </c>
      <c r="I624" s="143">
        <f t="shared" si="75"/>
        <v>3.75</v>
      </c>
      <c r="J624" s="143"/>
      <c r="K624" s="143">
        <f t="shared" si="81"/>
        <v>0</v>
      </c>
      <c r="L624" s="143">
        <f t="shared" si="81"/>
        <v>0</v>
      </c>
      <c r="M624" s="143">
        <f t="shared" si="81"/>
        <v>0</v>
      </c>
      <c r="N624" s="143">
        <f t="shared" si="81"/>
        <v>0</v>
      </c>
      <c r="O624" s="143">
        <f t="shared" si="81"/>
        <v>0</v>
      </c>
      <c r="P624" s="143">
        <f t="shared" si="76"/>
        <v>13</v>
      </c>
      <c r="Q624" s="143">
        <f t="shared" si="77"/>
        <v>3</v>
      </c>
      <c r="R624" s="143">
        <f t="shared" si="78"/>
        <v>100</v>
      </c>
      <c r="S624" s="146"/>
      <c r="T624" s="259">
        <v>489020036</v>
      </c>
      <c r="U624" s="129" t="s">
        <v>706</v>
      </c>
      <c r="V624" s="259">
        <v>0</v>
      </c>
      <c r="W624" s="259">
        <v>0</v>
      </c>
      <c r="X624" s="259">
        <v>0</v>
      </c>
      <c r="Y624" s="259">
        <v>0</v>
      </c>
      <c r="Z624" s="259">
        <v>0</v>
      </c>
      <c r="AA624" s="259">
        <v>100</v>
      </c>
      <c r="AB624" s="259">
        <v>0</v>
      </c>
      <c r="AC624" s="259">
        <v>0</v>
      </c>
      <c r="AD624" s="259">
        <v>0</v>
      </c>
      <c r="AE624" s="259">
        <v>0</v>
      </c>
      <c r="AF624" s="259">
        <v>0</v>
      </c>
      <c r="AG624" s="259">
        <v>0</v>
      </c>
      <c r="AH624" s="259">
        <v>0</v>
      </c>
      <c r="AI624" s="259">
        <v>0</v>
      </c>
      <c r="AJ624" s="259">
        <v>13</v>
      </c>
      <c r="AK624" s="128"/>
      <c r="AL624" s="259">
        <v>489</v>
      </c>
      <c r="AM624" s="259">
        <v>20</v>
      </c>
      <c r="AN624" s="259">
        <v>36</v>
      </c>
      <c r="AO624" s="259">
        <v>3</v>
      </c>
    </row>
    <row r="625" spans="1:41">
      <c r="A625" s="131">
        <f t="shared" si="74"/>
        <v>489020052</v>
      </c>
      <c r="B625" s="132" t="str">
        <f t="shared" si="74"/>
        <v>STURGIS</v>
      </c>
      <c r="C625" s="143">
        <f t="shared" si="80"/>
        <v>0</v>
      </c>
      <c r="D625" s="143">
        <f t="shared" si="80"/>
        <v>0</v>
      </c>
      <c r="E625" s="143">
        <f t="shared" si="80"/>
        <v>0</v>
      </c>
      <c r="F625" s="143">
        <f t="shared" si="79"/>
        <v>0</v>
      </c>
      <c r="G625" s="143">
        <f t="shared" si="79"/>
        <v>0</v>
      </c>
      <c r="H625" s="143">
        <f t="shared" si="79"/>
        <v>5</v>
      </c>
      <c r="I625" s="143">
        <f t="shared" si="75"/>
        <v>0.1875</v>
      </c>
      <c r="J625" s="143"/>
      <c r="K625" s="143">
        <f t="shared" si="81"/>
        <v>0</v>
      </c>
      <c r="L625" s="143">
        <f t="shared" si="81"/>
        <v>0</v>
      </c>
      <c r="M625" s="143">
        <f t="shared" si="81"/>
        <v>0</v>
      </c>
      <c r="N625" s="143">
        <f t="shared" si="81"/>
        <v>0</v>
      </c>
      <c r="O625" s="143">
        <f t="shared" si="81"/>
        <v>0</v>
      </c>
      <c r="P625" s="143">
        <f t="shared" si="76"/>
        <v>0</v>
      </c>
      <c r="Q625" s="143">
        <f t="shared" si="77"/>
        <v>1</v>
      </c>
      <c r="R625" s="143">
        <f t="shared" si="78"/>
        <v>5</v>
      </c>
      <c r="S625" s="146"/>
      <c r="T625" s="259">
        <v>489020052</v>
      </c>
      <c r="U625" s="129" t="s">
        <v>706</v>
      </c>
      <c r="V625" s="259">
        <v>0</v>
      </c>
      <c r="W625" s="259">
        <v>0</v>
      </c>
      <c r="X625" s="259">
        <v>0</v>
      </c>
      <c r="Y625" s="259">
        <v>0</v>
      </c>
      <c r="Z625" s="259">
        <v>0</v>
      </c>
      <c r="AA625" s="259">
        <v>5</v>
      </c>
      <c r="AB625" s="259">
        <v>0</v>
      </c>
      <c r="AC625" s="259">
        <v>0</v>
      </c>
      <c r="AD625" s="259">
        <v>0</v>
      </c>
      <c r="AE625" s="259">
        <v>0</v>
      </c>
      <c r="AF625" s="259">
        <v>0</v>
      </c>
      <c r="AG625" s="259">
        <v>0</v>
      </c>
      <c r="AH625" s="259">
        <v>0</v>
      </c>
      <c r="AI625" s="259">
        <v>0</v>
      </c>
      <c r="AJ625" s="259">
        <v>0</v>
      </c>
      <c r="AK625" s="128"/>
      <c r="AL625" s="259">
        <v>489</v>
      </c>
      <c r="AM625" s="259">
        <v>20</v>
      </c>
      <c r="AN625" s="259">
        <v>52</v>
      </c>
      <c r="AO625" s="259">
        <v>1</v>
      </c>
    </row>
    <row r="626" spans="1:41">
      <c r="A626" s="131">
        <f t="shared" si="74"/>
        <v>489020096</v>
      </c>
      <c r="B626" s="132" t="str">
        <f t="shared" si="74"/>
        <v>STURGIS</v>
      </c>
      <c r="C626" s="143">
        <f t="shared" si="80"/>
        <v>0</v>
      </c>
      <c r="D626" s="143">
        <f t="shared" si="80"/>
        <v>0</v>
      </c>
      <c r="E626" s="143">
        <f t="shared" si="80"/>
        <v>0</v>
      </c>
      <c r="F626" s="143">
        <f t="shared" si="79"/>
        <v>0</v>
      </c>
      <c r="G626" s="143">
        <f t="shared" si="79"/>
        <v>0</v>
      </c>
      <c r="H626" s="143">
        <f t="shared" si="79"/>
        <v>59</v>
      </c>
      <c r="I626" s="143">
        <f t="shared" si="75"/>
        <v>2.2124999999999999</v>
      </c>
      <c r="J626" s="143"/>
      <c r="K626" s="143">
        <f t="shared" si="81"/>
        <v>0</v>
      </c>
      <c r="L626" s="143">
        <f t="shared" si="81"/>
        <v>0</v>
      </c>
      <c r="M626" s="143">
        <f t="shared" si="81"/>
        <v>0</v>
      </c>
      <c r="N626" s="143">
        <f t="shared" si="81"/>
        <v>0</v>
      </c>
      <c r="O626" s="143">
        <f t="shared" si="81"/>
        <v>0</v>
      </c>
      <c r="P626" s="143">
        <f t="shared" si="76"/>
        <v>12</v>
      </c>
      <c r="Q626" s="143">
        <f t="shared" si="77"/>
        <v>5</v>
      </c>
      <c r="R626" s="143">
        <f t="shared" si="78"/>
        <v>59</v>
      </c>
      <c r="S626" s="146"/>
      <c r="T626" s="259">
        <v>489020096</v>
      </c>
      <c r="U626" s="129" t="s">
        <v>706</v>
      </c>
      <c r="V626" s="259">
        <v>0</v>
      </c>
      <c r="W626" s="259">
        <v>0</v>
      </c>
      <c r="X626" s="259">
        <v>0</v>
      </c>
      <c r="Y626" s="259">
        <v>0</v>
      </c>
      <c r="Z626" s="259">
        <v>0</v>
      </c>
      <c r="AA626" s="259">
        <v>59</v>
      </c>
      <c r="AB626" s="259">
        <v>0</v>
      </c>
      <c r="AC626" s="259">
        <v>0</v>
      </c>
      <c r="AD626" s="259">
        <v>0</v>
      </c>
      <c r="AE626" s="259">
        <v>0</v>
      </c>
      <c r="AF626" s="259">
        <v>0</v>
      </c>
      <c r="AG626" s="259">
        <v>0</v>
      </c>
      <c r="AH626" s="259">
        <v>0</v>
      </c>
      <c r="AI626" s="259">
        <v>0</v>
      </c>
      <c r="AJ626" s="259">
        <v>12</v>
      </c>
      <c r="AK626" s="128"/>
      <c r="AL626" s="259">
        <v>489</v>
      </c>
      <c r="AM626" s="259">
        <v>20</v>
      </c>
      <c r="AN626" s="259">
        <v>96</v>
      </c>
      <c r="AO626" s="259">
        <v>5</v>
      </c>
    </row>
    <row r="627" spans="1:41">
      <c r="A627" s="131">
        <f t="shared" si="74"/>
        <v>489020172</v>
      </c>
      <c r="B627" s="132" t="str">
        <f t="shared" si="74"/>
        <v>STURGIS</v>
      </c>
      <c r="C627" s="143">
        <f t="shared" si="80"/>
        <v>0</v>
      </c>
      <c r="D627" s="143">
        <f t="shared" si="80"/>
        <v>0</v>
      </c>
      <c r="E627" s="143">
        <f t="shared" si="80"/>
        <v>0</v>
      </c>
      <c r="F627" s="143">
        <f t="shared" si="79"/>
        <v>0</v>
      </c>
      <c r="G627" s="143">
        <f t="shared" si="79"/>
        <v>0</v>
      </c>
      <c r="H627" s="143">
        <f t="shared" si="79"/>
        <v>41</v>
      </c>
      <c r="I627" s="143">
        <f t="shared" si="75"/>
        <v>1.5375000000000001</v>
      </c>
      <c r="J627" s="143"/>
      <c r="K627" s="143">
        <f t="shared" si="81"/>
        <v>0</v>
      </c>
      <c r="L627" s="143">
        <f t="shared" si="81"/>
        <v>0</v>
      </c>
      <c r="M627" s="143">
        <f t="shared" si="81"/>
        <v>0</v>
      </c>
      <c r="N627" s="143">
        <f t="shared" si="81"/>
        <v>0</v>
      </c>
      <c r="O627" s="143">
        <f t="shared" si="81"/>
        <v>0</v>
      </c>
      <c r="P627" s="143">
        <f t="shared" si="76"/>
        <v>5</v>
      </c>
      <c r="Q627" s="143">
        <f t="shared" si="77"/>
        <v>3</v>
      </c>
      <c r="R627" s="143">
        <f t="shared" si="78"/>
        <v>41</v>
      </c>
      <c r="S627" s="146"/>
      <c r="T627" s="259">
        <v>489020172</v>
      </c>
      <c r="U627" s="129" t="s">
        <v>706</v>
      </c>
      <c r="V627" s="259">
        <v>0</v>
      </c>
      <c r="W627" s="259">
        <v>0</v>
      </c>
      <c r="X627" s="259">
        <v>0</v>
      </c>
      <c r="Y627" s="259">
        <v>0</v>
      </c>
      <c r="Z627" s="259">
        <v>0</v>
      </c>
      <c r="AA627" s="259">
        <v>41</v>
      </c>
      <c r="AB627" s="259">
        <v>0</v>
      </c>
      <c r="AC627" s="259">
        <v>0</v>
      </c>
      <c r="AD627" s="259">
        <v>0</v>
      </c>
      <c r="AE627" s="259">
        <v>0</v>
      </c>
      <c r="AF627" s="259">
        <v>0</v>
      </c>
      <c r="AG627" s="259">
        <v>0</v>
      </c>
      <c r="AH627" s="259">
        <v>0</v>
      </c>
      <c r="AI627" s="259">
        <v>0</v>
      </c>
      <c r="AJ627" s="259">
        <v>5</v>
      </c>
      <c r="AK627" s="128"/>
      <c r="AL627" s="259">
        <v>489</v>
      </c>
      <c r="AM627" s="259">
        <v>20</v>
      </c>
      <c r="AN627" s="259">
        <v>172</v>
      </c>
      <c r="AO627" s="259">
        <v>3</v>
      </c>
    </row>
    <row r="628" spans="1:41">
      <c r="A628" s="131">
        <f t="shared" si="74"/>
        <v>489020239</v>
      </c>
      <c r="B628" s="132" t="str">
        <f t="shared" si="74"/>
        <v>STURGIS</v>
      </c>
      <c r="C628" s="143">
        <f t="shared" si="80"/>
        <v>0</v>
      </c>
      <c r="D628" s="143">
        <f t="shared" si="80"/>
        <v>0</v>
      </c>
      <c r="E628" s="143">
        <f t="shared" si="80"/>
        <v>0</v>
      </c>
      <c r="F628" s="143">
        <f t="shared" si="79"/>
        <v>0</v>
      </c>
      <c r="G628" s="143">
        <f t="shared" si="79"/>
        <v>0</v>
      </c>
      <c r="H628" s="143">
        <f t="shared" si="79"/>
        <v>91</v>
      </c>
      <c r="I628" s="143">
        <f t="shared" si="75"/>
        <v>3.4125000000000001</v>
      </c>
      <c r="J628" s="143"/>
      <c r="K628" s="143">
        <f t="shared" si="81"/>
        <v>0</v>
      </c>
      <c r="L628" s="143">
        <f t="shared" si="81"/>
        <v>0</v>
      </c>
      <c r="M628" s="143">
        <f t="shared" si="81"/>
        <v>0</v>
      </c>
      <c r="N628" s="143">
        <f t="shared" si="81"/>
        <v>0</v>
      </c>
      <c r="O628" s="143">
        <f t="shared" si="81"/>
        <v>0</v>
      </c>
      <c r="P628" s="143">
        <f t="shared" si="76"/>
        <v>15</v>
      </c>
      <c r="Q628" s="143">
        <f t="shared" si="77"/>
        <v>4</v>
      </c>
      <c r="R628" s="143">
        <f t="shared" si="78"/>
        <v>91</v>
      </c>
      <c r="S628" s="146"/>
      <c r="T628" s="259">
        <v>489020239</v>
      </c>
      <c r="U628" s="129" t="s">
        <v>706</v>
      </c>
      <c r="V628" s="259">
        <v>0</v>
      </c>
      <c r="W628" s="259">
        <v>0</v>
      </c>
      <c r="X628" s="259">
        <v>0</v>
      </c>
      <c r="Y628" s="259">
        <v>0</v>
      </c>
      <c r="Z628" s="259">
        <v>0</v>
      </c>
      <c r="AA628" s="259">
        <v>91</v>
      </c>
      <c r="AB628" s="259">
        <v>0</v>
      </c>
      <c r="AC628" s="259">
        <v>0</v>
      </c>
      <c r="AD628" s="259">
        <v>0</v>
      </c>
      <c r="AE628" s="259">
        <v>0</v>
      </c>
      <c r="AF628" s="259">
        <v>0</v>
      </c>
      <c r="AG628" s="259">
        <v>0</v>
      </c>
      <c r="AH628" s="259">
        <v>0</v>
      </c>
      <c r="AI628" s="259">
        <v>0</v>
      </c>
      <c r="AJ628" s="259">
        <v>15</v>
      </c>
      <c r="AK628" s="128"/>
      <c r="AL628" s="259">
        <v>489</v>
      </c>
      <c r="AM628" s="259">
        <v>20</v>
      </c>
      <c r="AN628" s="259">
        <v>239</v>
      </c>
      <c r="AO628" s="259">
        <v>4</v>
      </c>
    </row>
    <row r="629" spans="1:41">
      <c r="A629" s="131">
        <f t="shared" si="74"/>
        <v>489020242</v>
      </c>
      <c r="B629" s="132" t="str">
        <f t="shared" si="74"/>
        <v>STURGIS</v>
      </c>
      <c r="C629" s="143">
        <f t="shared" si="80"/>
        <v>0</v>
      </c>
      <c r="D629" s="143">
        <f t="shared" si="80"/>
        <v>0</v>
      </c>
      <c r="E629" s="143">
        <f t="shared" si="80"/>
        <v>0</v>
      </c>
      <c r="F629" s="143">
        <f t="shared" si="79"/>
        <v>0</v>
      </c>
      <c r="G629" s="143">
        <f t="shared" si="79"/>
        <v>0</v>
      </c>
      <c r="H629" s="143">
        <f t="shared" si="79"/>
        <v>3</v>
      </c>
      <c r="I629" s="143">
        <f t="shared" si="75"/>
        <v>0.1125</v>
      </c>
      <c r="J629" s="143"/>
      <c r="K629" s="143">
        <f t="shared" si="81"/>
        <v>0</v>
      </c>
      <c r="L629" s="143">
        <f t="shared" si="81"/>
        <v>0</v>
      </c>
      <c r="M629" s="143">
        <f t="shared" si="81"/>
        <v>0</v>
      </c>
      <c r="N629" s="143">
        <f t="shared" si="81"/>
        <v>0</v>
      </c>
      <c r="O629" s="143">
        <f t="shared" si="81"/>
        <v>0</v>
      </c>
      <c r="P629" s="143">
        <f t="shared" si="76"/>
        <v>3</v>
      </c>
      <c r="Q629" s="143">
        <f t="shared" si="77"/>
        <v>10</v>
      </c>
      <c r="R629" s="143">
        <f t="shared" si="78"/>
        <v>3</v>
      </c>
      <c r="S629" s="146"/>
      <c r="T629" s="259">
        <v>489020242</v>
      </c>
      <c r="U629" s="129" t="s">
        <v>706</v>
      </c>
      <c r="V629" s="259">
        <v>0</v>
      </c>
      <c r="W629" s="259">
        <v>0</v>
      </c>
      <c r="X629" s="259">
        <v>0</v>
      </c>
      <c r="Y629" s="259">
        <v>0</v>
      </c>
      <c r="Z629" s="259">
        <v>0</v>
      </c>
      <c r="AA629" s="259">
        <v>3</v>
      </c>
      <c r="AB629" s="259">
        <v>0</v>
      </c>
      <c r="AC629" s="259">
        <v>0</v>
      </c>
      <c r="AD629" s="259">
        <v>0</v>
      </c>
      <c r="AE629" s="259">
        <v>0</v>
      </c>
      <c r="AF629" s="259">
        <v>0</v>
      </c>
      <c r="AG629" s="259">
        <v>0</v>
      </c>
      <c r="AH629" s="259">
        <v>0</v>
      </c>
      <c r="AI629" s="259">
        <v>0</v>
      </c>
      <c r="AJ629" s="259">
        <v>3</v>
      </c>
      <c r="AK629" s="128"/>
      <c r="AL629" s="259">
        <v>489</v>
      </c>
      <c r="AM629" s="259">
        <v>20</v>
      </c>
      <c r="AN629" s="259">
        <v>242</v>
      </c>
      <c r="AO629" s="259">
        <v>10</v>
      </c>
    </row>
    <row r="630" spans="1:41">
      <c r="A630" s="131">
        <f t="shared" si="74"/>
        <v>489020261</v>
      </c>
      <c r="B630" s="132" t="str">
        <f t="shared" si="74"/>
        <v>STURGIS</v>
      </c>
      <c r="C630" s="143">
        <f t="shared" si="80"/>
        <v>0</v>
      </c>
      <c r="D630" s="143">
        <f t="shared" si="80"/>
        <v>0</v>
      </c>
      <c r="E630" s="143">
        <f t="shared" si="80"/>
        <v>0</v>
      </c>
      <c r="F630" s="143">
        <f t="shared" si="79"/>
        <v>0</v>
      </c>
      <c r="G630" s="143">
        <f t="shared" si="79"/>
        <v>0</v>
      </c>
      <c r="H630" s="143">
        <f t="shared" si="79"/>
        <v>181</v>
      </c>
      <c r="I630" s="143">
        <f t="shared" si="75"/>
        <v>6.7874999999999996</v>
      </c>
      <c r="J630" s="143"/>
      <c r="K630" s="143">
        <f t="shared" si="81"/>
        <v>0</v>
      </c>
      <c r="L630" s="143">
        <f t="shared" si="81"/>
        <v>0</v>
      </c>
      <c r="M630" s="143">
        <f t="shared" si="81"/>
        <v>0</v>
      </c>
      <c r="N630" s="143">
        <f t="shared" si="81"/>
        <v>0</v>
      </c>
      <c r="O630" s="143">
        <f t="shared" si="81"/>
        <v>0</v>
      </c>
      <c r="P630" s="143">
        <f t="shared" si="76"/>
        <v>17</v>
      </c>
      <c r="Q630" s="143">
        <f t="shared" si="77"/>
        <v>2</v>
      </c>
      <c r="R630" s="143">
        <f t="shared" si="78"/>
        <v>181</v>
      </c>
      <c r="S630" s="146"/>
      <c r="T630" s="259">
        <v>489020261</v>
      </c>
      <c r="U630" s="129" t="s">
        <v>706</v>
      </c>
      <c r="V630" s="259">
        <v>0</v>
      </c>
      <c r="W630" s="259">
        <v>0</v>
      </c>
      <c r="X630" s="259">
        <v>0</v>
      </c>
      <c r="Y630" s="259">
        <v>0</v>
      </c>
      <c r="Z630" s="259">
        <v>0</v>
      </c>
      <c r="AA630" s="259">
        <v>181</v>
      </c>
      <c r="AB630" s="259">
        <v>0</v>
      </c>
      <c r="AC630" s="259">
        <v>0</v>
      </c>
      <c r="AD630" s="259">
        <v>0</v>
      </c>
      <c r="AE630" s="259">
        <v>0</v>
      </c>
      <c r="AF630" s="259">
        <v>0</v>
      </c>
      <c r="AG630" s="259">
        <v>0</v>
      </c>
      <c r="AH630" s="259">
        <v>0</v>
      </c>
      <c r="AI630" s="259">
        <v>0</v>
      </c>
      <c r="AJ630" s="259">
        <v>17</v>
      </c>
      <c r="AK630" s="128"/>
      <c r="AL630" s="259">
        <v>489</v>
      </c>
      <c r="AM630" s="259">
        <v>20</v>
      </c>
      <c r="AN630" s="259">
        <v>261</v>
      </c>
      <c r="AO630" s="259">
        <v>2</v>
      </c>
    </row>
    <row r="631" spans="1:41">
      <c r="A631" s="131">
        <f t="shared" si="74"/>
        <v>489020310</v>
      </c>
      <c r="B631" s="132" t="str">
        <f t="shared" si="74"/>
        <v>STURGIS</v>
      </c>
      <c r="C631" s="143">
        <f t="shared" si="80"/>
        <v>0</v>
      </c>
      <c r="D631" s="143">
        <f t="shared" si="80"/>
        <v>0</v>
      </c>
      <c r="E631" s="143">
        <f t="shared" si="80"/>
        <v>0</v>
      </c>
      <c r="F631" s="143">
        <f t="shared" si="79"/>
        <v>0</v>
      </c>
      <c r="G631" s="143">
        <f t="shared" si="79"/>
        <v>0</v>
      </c>
      <c r="H631" s="143">
        <f t="shared" si="79"/>
        <v>21</v>
      </c>
      <c r="I631" s="143">
        <f t="shared" si="75"/>
        <v>0.78749999999999998</v>
      </c>
      <c r="J631" s="143"/>
      <c r="K631" s="143">
        <f t="shared" si="81"/>
        <v>0</v>
      </c>
      <c r="L631" s="143">
        <f t="shared" si="81"/>
        <v>0</v>
      </c>
      <c r="M631" s="143">
        <f t="shared" si="81"/>
        <v>0</v>
      </c>
      <c r="N631" s="143">
        <f t="shared" si="81"/>
        <v>0</v>
      </c>
      <c r="O631" s="143">
        <f t="shared" si="81"/>
        <v>0</v>
      </c>
      <c r="P631" s="143">
        <f t="shared" si="76"/>
        <v>7</v>
      </c>
      <c r="Q631" s="143">
        <f t="shared" si="77"/>
        <v>8</v>
      </c>
      <c r="R631" s="143">
        <f t="shared" si="78"/>
        <v>21</v>
      </c>
      <c r="S631" s="146"/>
      <c r="T631" s="259">
        <v>489020310</v>
      </c>
      <c r="U631" s="129" t="s">
        <v>706</v>
      </c>
      <c r="V631" s="259">
        <v>0</v>
      </c>
      <c r="W631" s="259">
        <v>0</v>
      </c>
      <c r="X631" s="259">
        <v>0</v>
      </c>
      <c r="Y631" s="259">
        <v>0</v>
      </c>
      <c r="Z631" s="259">
        <v>0</v>
      </c>
      <c r="AA631" s="259">
        <v>21</v>
      </c>
      <c r="AB631" s="259">
        <v>0</v>
      </c>
      <c r="AC631" s="259">
        <v>0</v>
      </c>
      <c r="AD631" s="259">
        <v>0</v>
      </c>
      <c r="AE631" s="259">
        <v>0</v>
      </c>
      <c r="AF631" s="259">
        <v>0</v>
      </c>
      <c r="AG631" s="259">
        <v>0</v>
      </c>
      <c r="AH631" s="259">
        <v>0</v>
      </c>
      <c r="AI631" s="259">
        <v>0</v>
      </c>
      <c r="AJ631" s="259">
        <v>7</v>
      </c>
      <c r="AK631" s="128"/>
      <c r="AL631" s="259">
        <v>489</v>
      </c>
      <c r="AM631" s="259">
        <v>20</v>
      </c>
      <c r="AN631" s="259">
        <v>310</v>
      </c>
      <c r="AO631" s="259">
        <v>8</v>
      </c>
    </row>
    <row r="632" spans="1:41">
      <c r="A632" s="131">
        <f t="shared" si="74"/>
        <v>489020645</v>
      </c>
      <c r="B632" s="132" t="str">
        <f t="shared" si="74"/>
        <v>STURGIS</v>
      </c>
      <c r="C632" s="143">
        <f t="shared" si="80"/>
        <v>0</v>
      </c>
      <c r="D632" s="143">
        <f t="shared" si="80"/>
        <v>0</v>
      </c>
      <c r="E632" s="143">
        <f t="shared" si="80"/>
        <v>0</v>
      </c>
      <c r="F632" s="143">
        <f t="shared" si="79"/>
        <v>0</v>
      </c>
      <c r="G632" s="143">
        <f t="shared" si="79"/>
        <v>0</v>
      </c>
      <c r="H632" s="143">
        <f t="shared" si="79"/>
        <v>85</v>
      </c>
      <c r="I632" s="143">
        <f t="shared" si="75"/>
        <v>3.1875</v>
      </c>
      <c r="J632" s="143"/>
      <c r="K632" s="143">
        <f t="shared" si="81"/>
        <v>0</v>
      </c>
      <c r="L632" s="143">
        <f t="shared" si="81"/>
        <v>0</v>
      </c>
      <c r="M632" s="143">
        <f t="shared" si="81"/>
        <v>0</v>
      </c>
      <c r="N632" s="143">
        <f t="shared" si="81"/>
        <v>0</v>
      </c>
      <c r="O632" s="143">
        <f t="shared" si="81"/>
        <v>0</v>
      </c>
      <c r="P632" s="143">
        <f t="shared" si="76"/>
        <v>22</v>
      </c>
      <c r="Q632" s="143">
        <f t="shared" si="77"/>
        <v>6</v>
      </c>
      <c r="R632" s="143">
        <f t="shared" si="78"/>
        <v>85</v>
      </c>
      <c r="S632" s="146"/>
      <c r="T632" s="259">
        <v>489020645</v>
      </c>
      <c r="U632" s="129" t="s">
        <v>706</v>
      </c>
      <c r="V632" s="259">
        <v>0</v>
      </c>
      <c r="W632" s="259">
        <v>0</v>
      </c>
      <c r="X632" s="259">
        <v>0</v>
      </c>
      <c r="Y632" s="259">
        <v>0</v>
      </c>
      <c r="Z632" s="259">
        <v>0</v>
      </c>
      <c r="AA632" s="259">
        <v>85</v>
      </c>
      <c r="AB632" s="259">
        <v>0</v>
      </c>
      <c r="AC632" s="259">
        <v>0</v>
      </c>
      <c r="AD632" s="259">
        <v>0</v>
      </c>
      <c r="AE632" s="259">
        <v>0</v>
      </c>
      <c r="AF632" s="259">
        <v>0</v>
      </c>
      <c r="AG632" s="259">
        <v>0</v>
      </c>
      <c r="AH632" s="259">
        <v>0</v>
      </c>
      <c r="AI632" s="259">
        <v>0</v>
      </c>
      <c r="AJ632" s="259">
        <v>22</v>
      </c>
      <c r="AK632" s="128"/>
      <c r="AL632" s="259">
        <v>489</v>
      </c>
      <c r="AM632" s="259">
        <v>20</v>
      </c>
      <c r="AN632" s="259">
        <v>645</v>
      </c>
      <c r="AO632" s="259">
        <v>6</v>
      </c>
    </row>
    <row r="633" spans="1:41">
      <c r="A633" s="131">
        <f t="shared" si="74"/>
        <v>489020660</v>
      </c>
      <c r="B633" s="132" t="str">
        <f t="shared" si="74"/>
        <v>STURGIS</v>
      </c>
      <c r="C633" s="143">
        <f t="shared" si="80"/>
        <v>0</v>
      </c>
      <c r="D633" s="143">
        <f t="shared" si="80"/>
        <v>0</v>
      </c>
      <c r="E633" s="143">
        <f t="shared" si="80"/>
        <v>0</v>
      </c>
      <c r="F633" s="143">
        <f t="shared" si="79"/>
        <v>0</v>
      </c>
      <c r="G633" s="143">
        <f t="shared" si="79"/>
        <v>0</v>
      </c>
      <c r="H633" s="143">
        <f t="shared" si="79"/>
        <v>19</v>
      </c>
      <c r="I633" s="143">
        <f t="shared" si="75"/>
        <v>0.71250000000000002</v>
      </c>
      <c r="J633" s="143"/>
      <c r="K633" s="143">
        <f t="shared" si="81"/>
        <v>0</v>
      </c>
      <c r="L633" s="143">
        <f t="shared" si="81"/>
        <v>0</v>
      </c>
      <c r="M633" s="143">
        <f t="shared" si="81"/>
        <v>0</v>
      </c>
      <c r="N633" s="143">
        <f t="shared" si="81"/>
        <v>0</v>
      </c>
      <c r="O633" s="143">
        <f t="shared" si="81"/>
        <v>0</v>
      </c>
      <c r="P633" s="143">
        <f t="shared" si="76"/>
        <v>4</v>
      </c>
      <c r="Q633" s="143">
        <f t="shared" si="77"/>
        <v>5</v>
      </c>
      <c r="R633" s="143">
        <f t="shared" si="78"/>
        <v>19</v>
      </c>
      <c r="S633" s="146"/>
      <c r="T633" s="259">
        <v>489020660</v>
      </c>
      <c r="U633" s="129" t="s">
        <v>706</v>
      </c>
      <c r="V633" s="259">
        <v>0</v>
      </c>
      <c r="W633" s="259">
        <v>0</v>
      </c>
      <c r="X633" s="259">
        <v>0</v>
      </c>
      <c r="Y633" s="259">
        <v>0</v>
      </c>
      <c r="Z633" s="259">
        <v>0</v>
      </c>
      <c r="AA633" s="259">
        <v>19</v>
      </c>
      <c r="AB633" s="259">
        <v>0</v>
      </c>
      <c r="AC633" s="259">
        <v>0</v>
      </c>
      <c r="AD633" s="259">
        <v>0</v>
      </c>
      <c r="AE633" s="259">
        <v>0</v>
      </c>
      <c r="AF633" s="259">
        <v>0</v>
      </c>
      <c r="AG633" s="259">
        <v>0</v>
      </c>
      <c r="AH633" s="259">
        <v>0</v>
      </c>
      <c r="AI633" s="259">
        <v>0</v>
      </c>
      <c r="AJ633" s="259">
        <v>4</v>
      </c>
      <c r="AK633" s="128"/>
      <c r="AL633" s="259">
        <v>489</v>
      </c>
      <c r="AM633" s="259">
        <v>20</v>
      </c>
      <c r="AN633" s="259">
        <v>660</v>
      </c>
      <c r="AO633" s="259">
        <v>5</v>
      </c>
    </row>
    <row r="634" spans="1:41">
      <c r="A634" s="131">
        <f t="shared" si="74"/>
        <v>489020665</v>
      </c>
      <c r="B634" s="132" t="str">
        <f t="shared" si="74"/>
        <v>STURGIS</v>
      </c>
      <c r="C634" s="143">
        <f t="shared" si="80"/>
        <v>0</v>
      </c>
      <c r="D634" s="143">
        <f t="shared" si="80"/>
        <v>0</v>
      </c>
      <c r="E634" s="143">
        <f t="shared" si="80"/>
        <v>0</v>
      </c>
      <c r="F634" s="143">
        <f t="shared" si="79"/>
        <v>0</v>
      </c>
      <c r="G634" s="143">
        <f t="shared" si="79"/>
        <v>0</v>
      </c>
      <c r="H634" s="143">
        <f t="shared" si="79"/>
        <v>2</v>
      </c>
      <c r="I634" s="143">
        <f t="shared" si="75"/>
        <v>7.4999999999999997E-2</v>
      </c>
      <c r="J634" s="143"/>
      <c r="K634" s="143">
        <f t="shared" si="81"/>
        <v>0</v>
      </c>
      <c r="L634" s="143">
        <f t="shared" si="81"/>
        <v>0</v>
      </c>
      <c r="M634" s="143">
        <f t="shared" si="81"/>
        <v>0</v>
      </c>
      <c r="N634" s="143">
        <f t="shared" si="81"/>
        <v>0</v>
      </c>
      <c r="O634" s="143">
        <f t="shared" si="81"/>
        <v>0</v>
      </c>
      <c r="P634" s="143">
        <f t="shared" si="76"/>
        <v>0</v>
      </c>
      <c r="Q634" s="143">
        <f t="shared" si="77"/>
        <v>1</v>
      </c>
      <c r="R634" s="143">
        <f t="shared" si="78"/>
        <v>2</v>
      </c>
      <c r="S634" s="146"/>
      <c r="T634" s="259">
        <v>489020665</v>
      </c>
      <c r="U634" s="129" t="s">
        <v>706</v>
      </c>
      <c r="V634" s="259">
        <v>0</v>
      </c>
      <c r="W634" s="259">
        <v>0</v>
      </c>
      <c r="X634" s="259">
        <v>0</v>
      </c>
      <c r="Y634" s="259">
        <v>0</v>
      </c>
      <c r="Z634" s="259">
        <v>0</v>
      </c>
      <c r="AA634" s="259">
        <v>2</v>
      </c>
      <c r="AB634" s="259">
        <v>0</v>
      </c>
      <c r="AC634" s="259">
        <v>0</v>
      </c>
      <c r="AD634" s="259">
        <v>0</v>
      </c>
      <c r="AE634" s="259">
        <v>0</v>
      </c>
      <c r="AF634" s="259">
        <v>0</v>
      </c>
      <c r="AG634" s="259">
        <v>0</v>
      </c>
      <c r="AH634" s="259">
        <v>0</v>
      </c>
      <c r="AI634" s="259">
        <v>0</v>
      </c>
      <c r="AJ634" s="259">
        <v>0</v>
      </c>
      <c r="AK634" s="128"/>
      <c r="AL634" s="259">
        <v>489</v>
      </c>
      <c r="AM634" s="259">
        <v>20</v>
      </c>
      <c r="AN634" s="259">
        <v>665</v>
      </c>
      <c r="AO634" s="259">
        <v>1</v>
      </c>
    </row>
    <row r="635" spans="1:41">
      <c r="A635" s="131">
        <f t="shared" si="74"/>
        <v>489020712</v>
      </c>
      <c r="B635" s="132" t="str">
        <f t="shared" si="74"/>
        <v>STURGIS</v>
      </c>
      <c r="C635" s="143">
        <f t="shared" si="80"/>
        <v>0</v>
      </c>
      <c r="D635" s="143">
        <f t="shared" si="80"/>
        <v>0</v>
      </c>
      <c r="E635" s="143">
        <f t="shared" si="80"/>
        <v>0</v>
      </c>
      <c r="F635" s="143">
        <f t="shared" si="79"/>
        <v>0</v>
      </c>
      <c r="G635" s="143">
        <f t="shared" si="79"/>
        <v>0</v>
      </c>
      <c r="H635" s="143">
        <f t="shared" si="79"/>
        <v>26</v>
      </c>
      <c r="I635" s="143">
        <f t="shared" si="75"/>
        <v>0.97499999999999998</v>
      </c>
      <c r="J635" s="143"/>
      <c r="K635" s="143">
        <f t="shared" si="81"/>
        <v>0</v>
      </c>
      <c r="L635" s="143">
        <f t="shared" si="81"/>
        <v>0</v>
      </c>
      <c r="M635" s="143">
        <f t="shared" si="81"/>
        <v>0</v>
      </c>
      <c r="N635" s="143">
        <f t="shared" si="81"/>
        <v>0</v>
      </c>
      <c r="O635" s="143">
        <f t="shared" si="81"/>
        <v>0</v>
      </c>
      <c r="P635" s="143">
        <f t="shared" si="76"/>
        <v>6</v>
      </c>
      <c r="Q635" s="143">
        <f t="shared" si="77"/>
        <v>5</v>
      </c>
      <c r="R635" s="143">
        <f t="shared" si="78"/>
        <v>26</v>
      </c>
      <c r="S635" s="146"/>
      <c r="T635" s="259">
        <v>489020712</v>
      </c>
      <c r="U635" s="129" t="s">
        <v>706</v>
      </c>
      <c r="V635" s="259">
        <v>0</v>
      </c>
      <c r="W635" s="259">
        <v>0</v>
      </c>
      <c r="X635" s="259">
        <v>0</v>
      </c>
      <c r="Y635" s="259">
        <v>0</v>
      </c>
      <c r="Z635" s="259">
        <v>0</v>
      </c>
      <c r="AA635" s="259">
        <v>26</v>
      </c>
      <c r="AB635" s="259">
        <v>0</v>
      </c>
      <c r="AC635" s="259">
        <v>0</v>
      </c>
      <c r="AD635" s="259">
        <v>0</v>
      </c>
      <c r="AE635" s="259">
        <v>0</v>
      </c>
      <c r="AF635" s="259">
        <v>0</v>
      </c>
      <c r="AG635" s="259">
        <v>0</v>
      </c>
      <c r="AH635" s="259">
        <v>0</v>
      </c>
      <c r="AI635" s="259">
        <v>0</v>
      </c>
      <c r="AJ635" s="259">
        <v>6</v>
      </c>
      <c r="AK635" s="128"/>
      <c r="AL635" s="259">
        <v>489</v>
      </c>
      <c r="AM635" s="259">
        <v>20</v>
      </c>
      <c r="AN635" s="259">
        <v>712</v>
      </c>
      <c r="AO635" s="259">
        <v>5</v>
      </c>
    </row>
    <row r="636" spans="1:41">
      <c r="A636" s="131">
        <f t="shared" si="74"/>
        <v>489020740</v>
      </c>
      <c r="B636" s="132" t="str">
        <f t="shared" si="74"/>
        <v>STURGIS</v>
      </c>
      <c r="C636" s="143">
        <f t="shared" si="80"/>
        <v>0</v>
      </c>
      <c r="D636" s="143">
        <f t="shared" si="80"/>
        <v>0</v>
      </c>
      <c r="E636" s="143">
        <f t="shared" si="80"/>
        <v>0</v>
      </c>
      <c r="F636" s="143">
        <f t="shared" si="79"/>
        <v>0</v>
      </c>
      <c r="G636" s="143">
        <f t="shared" si="79"/>
        <v>0</v>
      </c>
      <c r="H636" s="143">
        <f t="shared" si="79"/>
        <v>1</v>
      </c>
      <c r="I636" s="143">
        <f t="shared" si="75"/>
        <v>3.7499999999999999E-2</v>
      </c>
      <c r="J636" s="143"/>
      <c r="K636" s="143">
        <f t="shared" si="81"/>
        <v>0</v>
      </c>
      <c r="L636" s="143">
        <f t="shared" si="81"/>
        <v>0</v>
      </c>
      <c r="M636" s="143">
        <f t="shared" si="81"/>
        <v>0</v>
      </c>
      <c r="N636" s="143">
        <f t="shared" si="81"/>
        <v>0</v>
      </c>
      <c r="O636" s="143">
        <f t="shared" si="81"/>
        <v>0</v>
      </c>
      <c r="P636" s="143">
        <f t="shared" si="76"/>
        <v>0</v>
      </c>
      <c r="Q636" s="143">
        <f t="shared" si="77"/>
        <v>1</v>
      </c>
      <c r="R636" s="143">
        <f t="shared" si="78"/>
        <v>1</v>
      </c>
      <c r="S636" s="146"/>
      <c r="T636" s="259">
        <v>489020740</v>
      </c>
      <c r="U636" s="129" t="s">
        <v>706</v>
      </c>
      <c r="V636" s="259">
        <v>0</v>
      </c>
      <c r="W636" s="259">
        <v>0</v>
      </c>
      <c r="X636" s="259">
        <v>0</v>
      </c>
      <c r="Y636" s="259">
        <v>0</v>
      </c>
      <c r="Z636" s="259">
        <v>0</v>
      </c>
      <c r="AA636" s="259">
        <v>1</v>
      </c>
      <c r="AB636" s="259">
        <v>0</v>
      </c>
      <c r="AC636" s="259">
        <v>0</v>
      </c>
      <c r="AD636" s="259">
        <v>0</v>
      </c>
      <c r="AE636" s="259">
        <v>0</v>
      </c>
      <c r="AF636" s="259">
        <v>0</v>
      </c>
      <c r="AG636" s="259">
        <v>0</v>
      </c>
      <c r="AH636" s="259">
        <v>0</v>
      </c>
      <c r="AI636" s="259">
        <v>0</v>
      </c>
      <c r="AJ636" s="259">
        <v>0</v>
      </c>
      <c r="AK636" s="128"/>
      <c r="AL636" s="259">
        <v>489</v>
      </c>
      <c r="AM636" s="259">
        <v>20</v>
      </c>
      <c r="AN636" s="259">
        <v>740</v>
      </c>
      <c r="AO636" s="259">
        <v>1</v>
      </c>
    </row>
    <row r="637" spans="1:41">
      <c r="A637" s="131">
        <f t="shared" si="74"/>
        <v>491095072</v>
      </c>
      <c r="B637" s="132" t="str">
        <f t="shared" si="74"/>
        <v>ATLANTIS</v>
      </c>
      <c r="C637" s="143">
        <f t="shared" si="80"/>
        <v>0</v>
      </c>
      <c r="D637" s="143">
        <f t="shared" si="80"/>
        <v>0</v>
      </c>
      <c r="E637" s="143">
        <f t="shared" si="80"/>
        <v>0</v>
      </c>
      <c r="F637" s="143">
        <f t="shared" si="79"/>
        <v>0</v>
      </c>
      <c r="G637" s="143">
        <f t="shared" si="79"/>
        <v>2</v>
      </c>
      <c r="H637" s="143">
        <f t="shared" si="79"/>
        <v>0</v>
      </c>
      <c r="I637" s="143">
        <f t="shared" si="75"/>
        <v>7.4999999999999997E-2</v>
      </c>
      <c r="J637" s="143"/>
      <c r="K637" s="143">
        <f t="shared" si="81"/>
        <v>0</v>
      </c>
      <c r="L637" s="143">
        <f t="shared" si="81"/>
        <v>0</v>
      </c>
      <c r="M637" s="143">
        <f t="shared" si="81"/>
        <v>0</v>
      </c>
      <c r="N637" s="143">
        <f t="shared" si="81"/>
        <v>0</v>
      </c>
      <c r="O637" s="143">
        <f t="shared" si="81"/>
        <v>1</v>
      </c>
      <c r="P637" s="143">
        <f t="shared" si="76"/>
        <v>0</v>
      </c>
      <c r="Q637" s="143">
        <f t="shared" si="77"/>
        <v>10</v>
      </c>
      <c r="R637" s="143">
        <f t="shared" si="78"/>
        <v>2</v>
      </c>
      <c r="S637" s="146"/>
      <c r="T637" s="259">
        <v>491095072</v>
      </c>
      <c r="U637" s="129" t="s">
        <v>138</v>
      </c>
      <c r="V637" s="259">
        <v>0</v>
      </c>
      <c r="W637" s="259">
        <v>0</v>
      </c>
      <c r="X637" s="259">
        <v>0</v>
      </c>
      <c r="Y637" s="259">
        <v>0</v>
      </c>
      <c r="Z637" s="259">
        <v>2</v>
      </c>
      <c r="AA637" s="259">
        <v>0</v>
      </c>
      <c r="AB637" s="259">
        <v>0</v>
      </c>
      <c r="AC637" s="259">
        <v>0</v>
      </c>
      <c r="AD637" s="259">
        <v>0</v>
      </c>
      <c r="AE637" s="259">
        <v>0</v>
      </c>
      <c r="AF637" s="259">
        <v>1</v>
      </c>
      <c r="AG637" s="259">
        <v>0</v>
      </c>
      <c r="AH637" s="259">
        <v>0</v>
      </c>
      <c r="AI637" s="259">
        <v>0</v>
      </c>
      <c r="AJ637" s="259">
        <v>0</v>
      </c>
      <c r="AK637" s="128"/>
      <c r="AL637" s="259">
        <v>491</v>
      </c>
      <c r="AM637" s="259">
        <v>95</v>
      </c>
      <c r="AN637" s="259">
        <v>72</v>
      </c>
      <c r="AO637" s="259">
        <v>10</v>
      </c>
    </row>
    <row r="638" spans="1:41">
      <c r="A638" s="131">
        <f t="shared" si="74"/>
        <v>491095095</v>
      </c>
      <c r="B638" s="132" t="str">
        <f t="shared" si="74"/>
        <v>ATLANTIS</v>
      </c>
      <c r="C638" s="143">
        <f t="shared" si="80"/>
        <v>0</v>
      </c>
      <c r="D638" s="143">
        <f t="shared" si="80"/>
        <v>0</v>
      </c>
      <c r="E638" s="143">
        <f t="shared" si="80"/>
        <v>93</v>
      </c>
      <c r="F638" s="143">
        <f t="shared" si="79"/>
        <v>483</v>
      </c>
      <c r="G638" s="143">
        <f t="shared" si="79"/>
        <v>286</v>
      </c>
      <c r="H638" s="143">
        <f t="shared" si="79"/>
        <v>102</v>
      </c>
      <c r="I638" s="143">
        <f t="shared" si="75"/>
        <v>37.875</v>
      </c>
      <c r="J638" s="143"/>
      <c r="K638" s="143">
        <f t="shared" si="81"/>
        <v>0</v>
      </c>
      <c r="L638" s="143">
        <f t="shared" si="81"/>
        <v>0</v>
      </c>
      <c r="M638" s="143">
        <f t="shared" si="81"/>
        <v>46</v>
      </c>
      <c r="N638" s="143">
        <f t="shared" si="81"/>
        <v>0</v>
      </c>
      <c r="O638" s="143">
        <f t="shared" si="81"/>
        <v>353</v>
      </c>
      <c r="P638" s="143">
        <f t="shared" si="76"/>
        <v>85</v>
      </c>
      <c r="Q638" s="143">
        <f t="shared" si="77"/>
        <v>9</v>
      </c>
      <c r="R638" s="143">
        <f t="shared" si="78"/>
        <v>1010</v>
      </c>
      <c r="S638" s="146"/>
      <c r="T638" s="259">
        <v>491095095</v>
      </c>
      <c r="U638" s="129" t="s">
        <v>138</v>
      </c>
      <c r="V638" s="259">
        <v>0</v>
      </c>
      <c r="W638" s="259">
        <v>0</v>
      </c>
      <c r="X638" s="259">
        <v>93</v>
      </c>
      <c r="Y638" s="259">
        <v>483</v>
      </c>
      <c r="Z638" s="259">
        <v>286</v>
      </c>
      <c r="AA638" s="259">
        <v>102</v>
      </c>
      <c r="AB638" s="259">
        <v>0</v>
      </c>
      <c r="AC638" s="259">
        <v>0</v>
      </c>
      <c r="AD638" s="259">
        <v>46</v>
      </c>
      <c r="AE638" s="259">
        <v>0</v>
      </c>
      <c r="AF638" s="259">
        <v>353</v>
      </c>
      <c r="AG638" s="259">
        <v>0</v>
      </c>
      <c r="AH638" s="259">
        <v>0</v>
      </c>
      <c r="AI638" s="259">
        <v>39</v>
      </c>
      <c r="AJ638" s="259">
        <v>46</v>
      </c>
      <c r="AK638" s="128"/>
      <c r="AL638" s="259">
        <v>491</v>
      </c>
      <c r="AM638" s="259">
        <v>95</v>
      </c>
      <c r="AN638" s="259">
        <v>95</v>
      </c>
      <c r="AO638" s="259">
        <v>9</v>
      </c>
    </row>
    <row r="639" spans="1:41">
      <c r="A639" s="131">
        <f t="shared" si="74"/>
        <v>491095273</v>
      </c>
      <c r="B639" s="132" t="str">
        <f t="shared" si="74"/>
        <v>ATLANTIS</v>
      </c>
      <c r="C639" s="143">
        <f t="shared" si="80"/>
        <v>0</v>
      </c>
      <c r="D639" s="143">
        <f t="shared" si="80"/>
        <v>0</v>
      </c>
      <c r="E639" s="143">
        <f t="shared" si="80"/>
        <v>0</v>
      </c>
      <c r="F639" s="143">
        <f t="shared" si="79"/>
        <v>0</v>
      </c>
      <c r="G639" s="143">
        <f t="shared" si="79"/>
        <v>0</v>
      </c>
      <c r="H639" s="143">
        <f t="shared" si="79"/>
        <v>0</v>
      </c>
      <c r="I639" s="143">
        <f t="shared" si="75"/>
        <v>3.7499999999999999E-2</v>
      </c>
      <c r="J639" s="143"/>
      <c r="K639" s="143">
        <f t="shared" si="81"/>
        <v>0</v>
      </c>
      <c r="L639" s="143">
        <f t="shared" si="81"/>
        <v>0</v>
      </c>
      <c r="M639" s="143">
        <f t="shared" si="81"/>
        <v>1</v>
      </c>
      <c r="N639" s="143">
        <f t="shared" si="81"/>
        <v>0</v>
      </c>
      <c r="O639" s="143">
        <f t="shared" si="81"/>
        <v>0</v>
      </c>
      <c r="P639" s="143">
        <f t="shared" si="76"/>
        <v>0</v>
      </c>
      <c r="Q639" s="143">
        <f t="shared" si="77"/>
        <v>1</v>
      </c>
      <c r="R639" s="143">
        <f t="shared" si="78"/>
        <v>1</v>
      </c>
      <c r="S639" s="146"/>
      <c r="T639" s="259">
        <v>491095273</v>
      </c>
      <c r="U639" s="129" t="s">
        <v>138</v>
      </c>
      <c r="V639" s="259">
        <v>0</v>
      </c>
      <c r="W639" s="259">
        <v>0</v>
      </c>
      <c r="X639" s="259">
        <v>0</v>
      </c>
      <c r="Y639" s="259">
        <v>0</v>
      </c>
      <c r="Z639" s="259">
        <v>0</v>
      </c>
      <c r="AA639" s="259">
        <v>0</v>
      </c>
      <c r="AB639" s="259">
        <v>0</v>
      </c>
      <c r="AC639" s="259">
        <v>0</v>
      </c>
      <c r="AD639" s="259">
        <v>1</v>
      </c>
      <c r="AE639" s="259">
        <v>0</v>
      </c>
      <c r="AF639" s="259">
        <v>0</v>
      </c>
      <c r="AG639" s="259">
        <v>0</v>
      </c>
      <c r="AH639" s="259">
        <v>0</v>
      </c>
      <c r="AI639" s="259">
        <v>0</v>
      </c>
      <c r="AJ639" s="259">
        <v>0</v>
      </c>
      <c r="AK639" s="128"/>
      <c r="AL639" s="259">
        <v>491</v>
      </c>
      <c r="AM639" s="259">
        <v>95</v>
      </c>
      <c r="AN639" s="259">
        <v>273</v>
      </c>
      <c r="AO639" s="259">
        <v>1</v>
      </c>
    </row>
    <row r="640" spans="1:41">
      <c r="A640" s="131">
        <f t="shared" si="74"/>
        <v>491095292</v>
      </c>
      <c r="B640" s="132" t="str">
        <f t="shared" si="74"/>
        <v>ATLANTIS</v>
      </c>
      <c r="C640" s="143">
        <f t="shared" si="80"/>
        <v>0</v>
      </c>
      <c r="D640" s="143">
        <f t="shared" si="80"/>
        <v>0</v>
      </c>
      <c r="E640" s="143">
        <f t="shared" si="80"/>
        <v>0</v>
      </c>
      <c r="F640" s="143">
        <f t="shared" si="79"/>
        <v>3</v>
      </c>
      <c r="G640" s="143">
        <f t="shared" si="79"/>
        <v>3</v>
      </c>
      <c r="H640" s="143">
        <f t="shared" si="79"/>
        <v>1</v>
      </c>
      <c r="I640" s="143">
        <f t="shared" si="75"/>
        <v>0.26250000000000001</v>
      </c>
      <c r="J640" s="143"/>
      <c r="K640" s="143">
        <f t="shared" si="81"/>
        <v>0</v>
      </c>
      <c r="L640" s="143">
        <f t="shared" si="81"/>
        <v>0</v>
      </c>
      <c r="M640" s="143">
        <f t="shared" si="81"/>
        <v>0</v>
      </c>
      <c r="N640" s="143">
        <f t="shared" si="81"/>
        <v>0</v>
      </c>
      <c r="O640" s="143">
        <f t="shared" si="81"/>
        <v>2</v>
      </c>
      <c r="P640" s="143">
        <f t="shared" si="76"/>
        <v>0</v>
      </c>
      <c r="Q640" s="143">
        <f t="shared" si="77"/>
        <v>7</v>
      </c>
      <c r="R640" s="143">
        <f t="shared" si="78"/>
        <v>7</v>
      </c>
      <c r="S640" s="146"/>
      <c r="T640" s="259">
        <v>491095292</v>
      </c>
      <c r="U640" s="129" t="s">
        <v>138</v>
      </c>
      <c r="V640" s="259">
        <v>0</v>
      </c>
      <c r="W640" s="259">
        <v>0</v>
      </c>
      <c r="X640" s="259">
        <v>0</v>
      </c>
      <c r="Y640" s="259">
        <v>3</v>
      </c>
      <c r="Z640" s="259">
        <v>3</v>
      </c>
      <c r="AA640" s="259">
        <v>1</v>
      </c>
      <c r="AB640" s="259">
        <v>0</v>
      </c>
      <c r="AC640" s="259">
        <v>0</v>
      </c>
      <c r="AD640" s="259">
        <v>0</v>
      </c>
      <c r="AE640" s="259">
        <v>0</v>
      </c>
      <c r="AF640" s="259">
        <v>2</v>
      </c>
      <c r="AG640" s="259">
        <v>0</v>
      </c>
      <c r="AH640" s="259">
        <v>0</v>
      </c>
      <c r="AI640" s="259">
        <v>0</v>
      </c>
      <c r="AJ640" s="259">
        <v>0</v>
      </c>
      <c r="AK640" s="128"/>
      <c r="AL640" s="259">
        <v>491</v>
      </c>
      <c r="AM640" s="259">
        <v>95</v>
      </c>
      <c r="AN640" s="259">
        <v>292</v>
      </c>
      <c r="AO640" s="259">
        <v>7</v>
      </c>
    </row>
    <row r="641" spans="1:41">
      <c r="A641" s="131">
        <f t="shared" si="74"/>
        <v>491095331</v>
      </c>
      <c r="B641" s="132" t="str">
        <f t="shared" si="74"/>
        <v>ATLANTIS</v>
      </c>
      <c r="C641" s="143">
        <f t="shared" si="80"/>
        <v>0</v>
      </c>
      <c r="D641" s="143">
        <f t="shared" si="80"/>
        <v>0</v>
      </c>
      <c r="E641" s="143">
        <f t="shared" si="80"/>
        <v>0</v>
      </c>
      <c r="F641" s="143">
        <f t="shared" si="79"/>
        <v>1</v>
      </c>
      <c r="G641" s="143">
        <f t="shared" si="79"/>
        <v>4</v>
      </c>
      <c r="H641" s="143">
        <f t="shared" si="79"/>
        <v>1</v>
      </c>
      <c r="I641" s="143">
        <f t="shared" si="75"/>
        <v>0.22500000000000001</v>
      </c>
      <c r="J641" s="143"/>
      <c r="K641" s="143">
        <f t="shared" si="81"/>
        <v>0</v>
      </c>
      <c r="L641" s="143">
        <f t="shared" si="81"/>
        <v>0</v>
      </c>
      <c r="M641" s="143">
        <f t="shared" si="81"/>
        <v>0</v>
      </c>
      <c r="N641" s="143">
        <f t="shared" si="81"/>
        <v>0</v>
      </c>
      <c r="O641" s="143">
        <f t="shared" si="81"/>
        <v>1</v>
      </c>
      <c r="P641" s="143">
        <f t="shared" si="76"/>
        <v>0</v>
      </c>
      <c r="Q641" s="143">
        <f t="shared" si="77"/>
        <v>4</v>
      </c>
      <c r="R641" s="143">
        <f t="shared" si="78"/>
        <v>6</v>
      </c>
      <c r="S641" s="146"/>
      <c r="T641" s="259">
        <v>491095331</v>
      </c>
      <c r="U641" s="129" t="s">
        <v>138</v>
      </c>
      <c r="V641" s="259">
        <v>0</v>
      </c>
      <c r="W641" s="259">
        <v>0</v>
      </c>
      <c r="X641" s="259">
        <v>0</v>
      </c>
      <c r="Y641" s="259">
        <v>1</v>
      </c>
      <c r="Z641" s="259">
        <v>4</v>
      </c>
      <c r="AA641" s="259">
        <v>1</v>
      </c>
      <c r="AB641" s="259">
        <v>0</v>
      </c>
      <c r="AC641" s="259">
        <v>0</v>
      </c>
      <c r="AD641" s="259">
        <v>0</v>
      </c>
      <c r="AE641" s="259">
        <v>0</v>
      </c>
      <c r="AF641" s="259">
        <v>1</v>
      </c>
      <c r="AG641" s="259">
        <v>0</v>
      </c>
      <c r="AH641" s="259">
        <v>0</v>
      </c>
      <c r="AI641" s="259">
        <v>0</v>
      </c>
      <c r="AJ641" s="259">
        <v>0</v>
      </c>
      <c r="AK641" s="128"/>
      <c r="AL641" s="259">
        <v>491</v>
      </c>
      <c r="AM641" s="259">
        <v>95</v>
      </c>
      <c r="AN641" s="259">
        <v>331</v>
      </c>
      <c r="AO641" s="259">
        <v>4</v>
      </c>
    </row>
    <row r="642" spans="1:41">
      <c r="A642" s="131">
        <f t="shared" si="74"/>
        <v>491095650</v>
      </c>
      <c r="B642" s="132" t="str">
        <f t="shared" si="74"/>
        <v>ATLANTIS</v>
      </c>
      <c r="C642" s="143">
        <f t="shared" si="80"/>
        <v>0</v>
      </c>
      <c r="D642" s="143">
        <f t="shared" si="80"/>
        <v>0</v>
      </c>
      <c r="E642" s="143">
        <f t="shared" si="80"/>
        <v>0</v>
      </c>
      <c r="F642" s="143">
        <f t="shared" si="79"/>
        <v>1</v>
      </c>
      <c r="G642" s="143">
        <f t="shared" si="79"/>
        <v>0</v>
      </c>
      <c r="H642" s="143">
        <f t="shared" si="79"/>
        <v>0</v>
      </c>
      <c r="I642" s="143">
        <f t="shared" si="75"/>
        <v>3.7499999999999999E-2</v>
      </c>
      <c r="J642" s="143"/>
      <c r="K642" s="143">
        <f t="shared" si="81"/>
        <v>0</v>
      </c>
      <c r="L642" s="143">
        <f t="shared" si="81"/>
        <v>0</v>
      </c>
      <c r="M642" s="143">
        <f t="shared" si="81"/>
        <v>0</v>
      </c>
      <c r="N642" s="143">
        <f t="shared" si="81"/>
        <v>0</v>
      </c>
      <c r="O642" s="143">
        <f t="shared" si="81"/>
        <v>1</v>
      </c>
      <c r="P642" s="143">
        <f t="shared" si="76"/>
        <v>0</v>
      </c>
      <c r="Q642" s="143">
        <f t="shared" si="77"/>
        <v>10</v>
      </c>
      <c r="R642" s="143">
        <f t="shared" si="78"/>
        <v>1</v>
      </c>
      <c r="S642" s="146"/>
      <c r="T642" s="259">
        <v>491095650</v>
      </c>
      <c r="U642" s="129" t="s">
        <v>138</v>
      </c>
      <c r="V642" s="259">
        <v>0</v>
      </c>
      <c r="W642" s="259">
        <v>0</v>
      </c>
      <c r="X642" s="259">
        <v>0</v>
      </c>
      <c r="Y642" s="259">
        <v>1</v>
      </c>
      <c r="Z642" s="259">
        <v>0</v>
      </c>
      <c r="AA642" s="259">
        <v>0</v>
      </c>
      <c r="AB642" s="259">
        <v>0</v>
      </c>
      <c r="AC642" s="259">
        <v>0</v>
      </c>
      <c r="AD642" s="259">
        <v>0</v>
      </c>
      <c r="AE642" s="259">
        <v>0</v>
      </c>
      <c r="AF642" s="259">
        <v>1</v>
      </c>
      <c r="AG642" s="259">
        <v>0</v>
      </c>
      <c r="AH642" s="259">
        <v>0</v>
      </c>
      <c r="AI642" s="259">
        <v>0</v>
      </c>
      <c r="AJ642" s="259">
        <v>0</v>
      </c>
      <c r="AK642" s="128"/>
      <c r="AL642" s="259">
        <v>491</v>
      </c>
      <c r="AM642" s="259">
        <v>95</v>
      </c>
      <c r="AN642" s="259">
        <v>650</v>
      </c>
      <c r="AO642" s="259">
        <v>10</v>
      </c>
    </row>
    <row r="643" spans="1:41">
      <c r="A643" s="131">
        <f t="shared" si="74"/>
        <v>491095763</v>
      </c>
      <c r="B643" s="132" t="str">
        <f t="shared" si="74"/>
        <v>ATLANTIS</v>
      </c>
      <c r="C643" s="143">
        <f t="shared" si="80"/>
        <v>0</v>
      </c>
      <c r="D643" s="143">
        <f t="shared" si="80"/>
        <v>0</v>
      </c>
      <c r="E643" s="143">
        <f t="shared" si="80"/>
        <v>0</v>
      </c>
      <c r="F643" s="143">
        <f t="shared" si="79"/>
        <v>0</v>
      </c>
      <c r="G643" s="143">
        <f t="shared" si="79"/>
        <v>0</v>
      </c>
      <c r="H643" s="143">
        <f t="shared" si="79"/>
        <v>1</v>
      </c>
      <c r="I643" s="143">
        <f t="shared" si="75"/>
        <v>3.7499999999999999E-2</v>
      </c>
      <c r="J643" s="143"/>
      <c r="K643" s="143">
        <f t="shared" si="81"/>
        <v>0</v>
      </c>
      <c r="L643" s="143">
        <f t="shared" si="81"/>
        <v>0</v>
      </c>
      <c r="M643" s="143">
        <f t="shared" si="81"/>
        <v>0</v>
      </c>
      <c r="N643" s="143">
        <f t="shared" si="81"/>
        <v>0</v>
      </c>
      <c r="O643" s="143">
        <f t="shared" si="81"/>
        <v>0</v>
      </c>
      <c r="P643" s="143">
        <f t="shared" si="76"/>
        <v>0</v>
      </c>
      <c r="Q643" s="143">
        <f t="shared" si="77"/>
        <v>1</v>
      </c>
      <c r="R643" s="143">
        <f t="shared" si="78"/>
        <v>1</v>
      </c>
      <c r="S643" s="146"/>
      <c r="T643" s="259">
        <v>491095763</v>
      </c>
      <c r="U643" s="129" t="s">
        <v>138</v>
      </c>
      <c r="V643" s="259">
        <v>0</v>
      </c>
      <c r="W643" s="259">
        <v>0</v>
      </c>
      <c r="X643" s="259">
        <v>0</v>
      </c>
      <c r="Y643" s="259">
        <v>0</v>
      </c>
      <c r="Z643" s="259">
        <v>0</v>
      </c>
      <c r="AA643" s="259">
        <v>1</v>
      </c>
      <c r="AB643" s="259">
        <v>0</v>
      </c>
      <c r="AC643" s="259">
        <v>0</v>
      </c>
      <c r="AD643" s="259">
        <v>0</v>
      </c>
      <c r="AE643" s="259">
        <v>0</v>
      </c>
      <c r="AF643" s="259">
        <v>0</v>
      </c>
      <c r="AG643" s="259">
        <v>0</v>
      </c>
      <c r="AH643" s="259">
        <v>0</v>
      </c>
      <c r="AI643" s="259">
        <v>0</v>
      </c>
      <c r="AJ643" s="259">
        <v>0</v>
      </c>
      <c r="AK643" s="128"/>
      <c r="AL643" s="259">
        <v>491</v>
      </c>
      <c r="AM643" s="259">
        <v>95</v>
      </c>
      <c r="AN643" s="259">
        <v>763</v>
      </c>
      <c r="AO643" s="259">
        <v>1</v>
      </c>
    </row>
    <row r="644" spans="1:41">
      <c r="A644" s="131">
        <f t="shared" si="74"/>
        <v>492281281</v>
      </c>
      <c r="B644" s="132" t="str">
        <f t="shared" si="74"/>
        <v>MARTIN LUTHER KING JR CS OF EXCELLENCE</v>
      </c>
      <c r="C644" s="143">
        <f t="shared" si="80"/>
        <v>0</v>
      </c>
      <c r="D644" s="143">
        <f t="shared" si="80"/>
        <v>0</v>
      </c>
      <c r="E644" s="143">
        <f t="shared" si="80"/>
        <v>53</v>
      </c>
      <c r="F644" s="143">
        <f t="shared" si="79"/>
        <v>278</v>
      </c>
      <c r="G644" s="143">
        <f t="shared" si="79"/>
        <v>0</v>
      </c>
      <c r="H644" s="143">
        <f t="shared" si="79"/>
        <v>0</v>
      </c>
      <c r="I644" s="143">
        <f t="shared" si="75"/>
        <v>13.6875</v>
      </c>
      <c r="J644" s="143"/>
      <c r="K644" s="143">
        <f t="shared" si="81"/>
        <v>0</v>
      </c>
      <c r="L644" s="143">
        <f t="shared" si="81"/>
        <v>0</v>
      </c>
      <c r="M644" s="143">
        <f t="shared" si="81"/>
        <v>34</v>
      </c>
      <c r="N644" s="143">
        <f t="shared" si="81"/>
        <v>0</v>
      </c>
      <c r="O644" s="143">
        <f t="shared" si="81"/>
        <v>238</v>
      </c>
      <c r="P644" s="143">
        <f t="shared" si="76"/>
        <v>49</v>
      </c>
      <c r="Q644" s="143">
        <f t="shared" si="77"/>
        <v>10</v>
      </c>
      <c r="R644" s="143">
        <f t="shared" si="78"/>
        <v>365</v>
      </c>
      <c r="S644" s="146"/>
      <c r="T644" s="259">
        <v>492281281</v>
      </c>
      <c r="U644" s="129" t="s">
        <v>685</v>
      </c>
      <c r="V644" s="259">
        <v>0</v>
      </c>
      <c r="W644" s="259">
        <v>0</v>
      </c>
      <c r="X644" s="259">
        <v>53</v>
      </c>
      <c r="Y644" s="259">
        <v>278</v>
      </c>
      <c r="Z644" s="259">
        <v>0</v>
      </c>
      <c r="AA644" s="259">
        <v>0</v>
      </c>
      <c r="AB644" s="259">
        <v>0</v>
      </c>
      <c r="AC644" s="259">
        <v>0</v>
      </c>
      <c r="AD644" s="259">
        <v>34</v>
      </c>
      <c r="AE644" s="259">
        <v>0</v>
      </c>
      <c r="AF644" s="259">
        <v>238</v>
      </c>
      <c r="AG644" s="259">
        <v>0</v>
      </c>
      <c r="AH644" s="259">
        <v>0</v>
      </c>
      <c r="AI644" s="259">
        <v>49</v>
      </c>
      <c r="AJ644" s="259">
        <v>0</v>
      </c>
      <c r="AK644" s="128"/>
      <c r="AL644" s="259">
        <v>492</v>
      </c>
      <c r="AM644" s="259">
        <v>281</v>
      </c>
      <c r="AN644" s="259">
        <v>281</v>
      </c>
      <c r="AO644" s="259">
        <v>10</v>
      </c>
    </row>
    <row r="645" spans="1:41">
      <c r="A645" s="131">
        <f t="shared" si="74"/>
        <v>492281325</v>
      </c>
      <c r="B645" s="132" t="str">
        <f t="shared" si="74"/>
        <v>MARTIN LUTHER KING JR CS OF EXCELLENCE</v>
      </c>
      <c r="C645" s="143">
        <f t="shared" si="80"/>
        <v>0</v>
      </c>
      <c r="D645" s="143">
        <f t="shared" si="80"/>
        <v>0</v>
      </c>
      <c r="E645" s="143">
        <f t="shared" si="80"/>
        <v>1</v>
      </c>
      <c r="F645" s="143">
        <f t="shared" si="79"/>
        <v>0</v>
      </c>
      <c r="G645" s="143">
        <f t="shared" si="79"/>
        <v>0</v>
      </c>
      <c r="H645" s="143">
        <f t="shared" si="79"/>
        <v>0</v>
      </c>
      <c r="I645" s="143">
        <f t="shared" si="75"/>
        <v>3.7499999999999999E-2</v>
      </c>
      <c r="J645" s="143"/>
      <c r="K645" s="143">
        <f t="shared" si="81"/>
        <v>0</v>
      </c>
      <c r="L645" s="143">
        <f t="shared" si="81"/>
        <v>0</v>
      </c>
      <c r="M645" s="143">
        <f t="shared" si="81"/>
        <v>0</v>
      </c>
      <c r="N645" s="143">
        <f t="shared" si="81"/>
        <v>0</v>
      </c>
      <c r="O645" s="143">
        <f t="shared" si="81"/>
        <v>0</v>
      </c>
      <c r="P645" s="143">
        <f t="shared" si="76"/>
        <v>1</v>
      </c>
      <c r="Q645" s="143">
        <f t="shared" si="77"/>
        <v>10</v>
      </c>
      <c r="R645" s="143">
        <f t="shared" si="78"/>
        <v>1</v>
      </c>
      <c r="S645" s="146"/>
      <c r="T645" s="259">
        <v>492281325</v>
      </c>
      <c r="U645" s="129" t="s">
        <v>685</v>
      </c>
      <c r="V645" s="259">
        <v>0</v>
      </c>
      <c r="W645" s="259">
        <v>0</v>
      </c>
      <c r="X645" s="259">
        <v>1</v>
      </c>
      <c r="Y645" s="259">
        <v>0</v>
      </c>
      <c r="Z645" s="259">
        <v>0</v>
      </c>
      <c r="AA645" s="259">
        <v>0</v>
      </c>
      <c r="AB645" s="259">
        <v>0</v>
      </c>
      <c r="AC645" s="259">
        <v>0</v>
      </c>
      <c r="AD645" s="259">
        <v>0</v>
      </c>
      <c r="AE645" s="259">
        <v>0</v>
      </c>
      <c r="AF645" s="259">
        <v>0</v>
      </c>
      <c r="AG645" s="259">
        <v>0</v>
      </c>
      <c r="AH645" s="259">
        <v>0</v>
      </c>
      <c r="AI645" s="259">
        <v>1</v>
      </c>
      <c r="AJ645" s="259">
        <v>0</v>
      </c>
      <c r="AK645" s="128"/>
      <c r="AL645" s="259">
        <v>492</v>
      </c>
      <c r="AM645" s="259">
        <v>281</v>
      </c>
      <c r="AN645" s="259">
        <v>325</v>
      </c>
      <c r="AO645" s="259">
        <v>10</v>
      </c>
    </row>
    <row r="646" spans="1:41">
      <c r="A646" s="131">
        <f t="shared" si="74"/>
        <v>493093035</v>
      </c>
      <c r="B646" s="132" t="str">
        <f t="shared" si="74"/>
        <v>PHOENIX CHARTER ACADEMY</v>
      </c>
      <c r="C646" s="143">
        <f t="shared" si="80"/>
        <v>0</v>
      </c>
      <c r="D646" s="143">
        <f t="shared" si="80"/>
        <v>0</v>
      </c>
      <c r="E646" s="143">
        <f t="shared" si="80"/>
        <v>0</v>
      </c>
      <c r="F646" s="143">
        <f t="shared" si="79"/>
        <v>0</v>
      </c>
      <c r="G646" s="143">
        <f t="shared" si="79"/>
        <v>0</v>
      </c>
      <c r="H646" s="143">
        <f t="shared" si="79"/>
        <v>17</v>
      </c>
      <c r="I646" s="143">
        <f t="shared" si="75"/>
        <v>1.05</v>
      </c>
      <c r="J646" s="143"/>
      <c r="K646" s="143">
        <f t="shared" si="81"/>
        <v>0</v>
      </c>
      <c r="L646" s="143">
        <f t="shared" si="81"/>
        <v>0</v>
      </c>
      <c r="M646" s="143">
        <f t="shared" si="81"/>
        <v>11</v>
      </c>
      <c r="N646" s="143">
        <f t="shared" si="81"/>
        <v>0</v>
      </c>
      <c r="O646" s="143">
        <f t="shared" si="81"/>
        <v>0</v>
      </c>
      <c r="P646" s="143">
        <f t="shared" si="76"/>
        <v>11</v>
      </c>
      <c r="Q646" s="143">
        <f t="shared" si="77"/>
        <v>9</v>
      </c>
      <c r="R646" s="143">
        <f t="shared" si="78"/>
        <v>28</v>
      </c>
      <c r="S646" s="146"/>
      <c r="T646" s="259">
        <v>493093035</v>
      </c>
      <c r="U646" s="129" t="s">
        <v>1</v>
      </c>
      <c r="V646" s="259">
        <v>0</v>
      </c>
      <c r="W646" s="259">
        <v>0</v>
      </c>
      <c r="X646" s="259">
        <v>0</v>
      </c>
      <c r="Y646" s="259">
        <v>0</v>
      </c>
      <c r="Z646" s="259">
        <v>0</v>
      </c>
      <c r="AA646" s="259">
        <v>17</v>
      </c>
      <c r="AB646" s="259">
        <v>0</v>
      </c>
      <c r="AC646" s="259">
        <v>0</v>
      </c>
      <c r="AD646" s="259">
        <v>11</v>
      </c>
      <c r="AE646" s="259">
        <v>0</v>
      </c>
      <c r="AF646" s="259">
        <v>0</v>
      </c>
      <c r="AG646" s="259">
        <v>0</v>
      </c>
      <c r="AH646" s="259">
        <v>0</v>
      </c>
      <c r="AI646" s="259">
        <v>0</v>
      </c>
      <c r="AJ646" s="259">
        <v>11</v>
      </c>
      <c r="AK646" s="128"/>
      <c r="AL646" s="259">
        <v>493</v>
      </c>
      <c r="AM646" s="259">
        <v>93</v>
      </c>
      <c r="AN646" s="259">
        <v>35</v>
      </c>
      <c r="AO646" s="259">
        <v>9</v>
      </c>
    </row>
    <row r="647" spans="1:41">
      <c r="A647" s="131">
        <f t="shared" si="74"/>
        <v>493093057</v>
      </c>
      <c r="B647" s="132" t="str">
        <f t="shared" si="74"/>
        <v>PHOENIX CHARTER ACADEMY</v>
      </c>
      <c r="C647" s="143">
        <f t="shared" si="80"/>
        <v>0</v>
      </c>
      <c r="D647" s="143">
        <f t="shared" si="80"/>
        <v>0</v>
      </c>
      <c r="E647" s="143">
        <f t="shared" si="80"/>
        <v>0</v>
      </c>
      <c r="F647" s="143">
        <f t="shared" si="79"/>
        <v>0</v>
      </c>
      <c r="G647" s="143">
        <f t="shared" si="79"/>
        <v>0</v>
      </c>
      <c r="H647" s="143">
        <f t="shared" si="79"/>
        <v>33</v>
      </c>
      <c r="I647" s="143">
        <f t="shared" si="75"/>
        <v>2.5125000000000002</v>
      </c>
      <c r="J647" s="143"/>
      <c r="K647" s="143">
        <f t="shared" si="81"/>
        <v>0</v>
      </c>
      <c r="L647" s="143">
        <f t="shared" si="81"/>
        <v>0</v>
      </c>
      <c r="M647" s="143">
        <f t="shared" si="81"/>
        <v>34</v>
      </c>
      <c r="N647" s="143">
        <f t="shared" si="81"/>
        <v>0</v>
      </c>
      <c r="O647" s="143">
        <f t="shared" si="81"/>
        <v>0</v>
      </c>
      <c r="P647" s="143">
        <f t="shared" si="76"/>
        <v>20</v>
      </c>
      <c r="Q647" s="143">
        <f t="shared" si="77"/>
        <v>7</v>
      </c>
      <c r="R647" s="143">
        <f t="shared" si="78"/>
        <v>67</v>
      </c>
      <c r="S647" s="146"/>
      <c r="T647" s="259">
        <v>493093057</v>
      </c>
      <c r="U647" s="129" t="s">
        <v>1</v>
      </c>
      <c r="V647" s="259">
        <v>0</v>
      </c>
      <c r="W647" s="259">
        <v>0</v>
      </c>
      <c r="X647" s="259">
        <v>0</v>
      </c>
      <c r="Y647" s="259">
        <v>0</v>
      </c>
      <c r="Z647" s="259">
        <v>0</v>
      </c>
      <c r="AA647" s="259">
        <v>33</v>
      </c>
      <c r="AB647" s="259">
        <v>0</v>
      </c>
      <c r="AC647" s="259">
        <v>0</v>
      </c>
      <c r="AD647" s="259">
        <v>34</v>
      </c>
      <c r="AE647" s="259">
        <v>0</v>
      </c>
      <c r="AF647" s="259">
        <v>0</v>
      </c>
      <c r="AG647" s="259">
        <v>0</v>
      </c>
      <c r="AH647" s="259">
        <v>0</v>
      </c>
      <c r="AI647" s="259">
        <v>0</v>
      </c>
      <c r="AJ647" s="259">
        <v>20</v>
      </c>
      <c r="AK647" s="128"/>
      <c r="AL647" s="259">
        <v>493</v>
      </c>
      <c r="AM647" s="259">
        <v>93</v>
      </c>
      <c r="AN647" s="259">
        <v>57</v>
      </c>
      <c r="AO647" s="259">
        <v>7</v>
      </c>
    </row>
    <row r="648" spans="1:41">
      <c r="A648" s="131">
        <f t="shared" si="74"/>
        <v>493093093</v>
      </c>
      <c r="B648" s="132" t="str">
        <f t="shared" si="74"/>
        <v>PHOENIX CHARTER ACADEMY</v>
      </c>
      <c r="C648" s="143">
        <f t="shared" si="80"/>
        <v>0</v>
      </c>
      <c r="D648" s="143">
        <f t="shared" si="80"/>
        <v>0</v>
      </c>
      <c r="E648" s="143">
        <f t="shared" si="80"/>
        <v>0</v>
      </c>
      <c r="F648" s="143">
        <f t="shared" si="79"/>
        <v>0</v>
      </c>
      <c r="G648" s="143">
        <f t="shared" si="79"/>
        <v>0</v>
      </c>
      <c r="H648" s="143">
        <f t="shared" si="79"/>
        <v>8</v>
      </c>
      <c r="I648" s="143">
        <f t="shared" si="75"/>
        <v>1.0125</v>
      </c>
      <c r="J648" s="143"/>
      <c r="K648" s="143">
        <f t="shared" si="81"/>
        <v>0</v>
      </c>
      <c r="L648" s="143">
        <f t="shared" si="81"/>
        <v>0</v>
      </c>
      <c r="M648" s="143">
        <f t="shared" si="81"/>
        <v>19</v>
      </c>
      <c r="N648" s="143">
        <f t="shared" si="81"/>
        <v>0</v>
      </c>
      <c r="O648" s="143">
        <f t="shared" si="81"/>
        <v>0</v>
      </c>
      <c r="P648" s="143">
        <f t="shared" si="76"/>
        <v>5</v>
      </c>
      <c r="Q648" s="143">
        <f t="shared" si="77"/>
        <v>4</v>
      </c>
      <c r="R648" s="143">
        <f t="shared" si="78"/>
        <v>27</v>
      </c>
      <c r="S648" s="146"/>
      <c r="T648" s="259">
        <v>493093093</v>
      </c>
      <c r="U648" s="129" t="s">
        <v>1</v>
      </c>
      <c r="V648" s="259">
        <v>0</v>
      </c>
      <c r="W648" s="259">
        <v>0</v>
      </c>
      <c r="X648" s="259">
        <v>0</v>
      </c>
      <c r="Y648" s="259">
        <v>0</v>
      </c>
      <c r="Z648" s="259">
        <v>0</v>
      </c>
      <c r="AA648" s="259">
        <v>8</v>
      </c>
      <c r="AB648" s="259">
        <v>0</v>
      </c>
      <c r="AC648" s="259">
        <v>0</v>
      </c>
      <c r="AD648" s="259">
        <v>19</v>
      </c>
      <c r="AE648" s="259">
        <v>0</v>
      </c>
      <c r="AF648" s="259">
        <v>0</v>
      </c>
      <c r="AG648" s="259">
        <v>0</v>
      </c>
      <c r="AH648" s="259">
        <v>0</v>
      </c>
      <c r="AI648" s="259">
        <v>0</v>
      </c>
      <c r="AJ648" s="259">
        <v>5</v>
      </c>
      <c r="AK648" s="128"/>
      <c r="AL648" s="259">
        <v>493</v>
      </c>
      <c r="AM648" s="259">
        <v>93</v>
      </c>
      <c r="AN648" s="259">
        <v>93</v>
      </c>
      <c r="AO648" s="259">
        <v>4</v>
      </c>
    </row>
    <row r="649" spans="1:41">
      <c r="A649" s="131">
        <f t="shared" si="74"/>
        <v>493093163</v>
      </c>
      <c r="B649" s="132" t="str">
        <f t="shared" si="74"/>
        <v>PHOENIX CHARTER ACADEMY</v>
      </c>
      <c r="C649" s="143">
        <f t="shared" si="80"/>
        <v>0</v>
      </c>
      <c r="D649" s="143">
        <f t="shared" si="80"/>
        <v>0</v>
      </c>
      <c r="E649" s="143">
        <f t="shared" si="80"/>
        <v>0</v>
      </c>
      <c r="F649" s="143">
        <f t="shared" si="79"/>
        <v>0</v>
      </c>
      <c r="G649" s="143">
        <f t="shared" si="79"/>
        <v>0</v>
      </c>
      <c r="H649" s="143">
        <f t="shared" si="79"/>
        <v>9</v>
      </c>
      <c r="I649" s="143">
        <f t="shared" si="75"/>
        <v>0.48749999999999999</v>
      </c>
      <c r="J649" s="143"/>
      <c r="K649" s="143">
        <f t="shared" si="81"/>
        <v>0</v>
      </c>
      <c r="L649" s="143">
        <f t="shared" si="81"/>
        <v>0</v>
      </c>
      <c r="M649" s="143">
        <f t="shared" si="81"/>
        <v>4</v>
      </c>
      <c r="N649" s="143">
        <f t="shared" si="81"/>
        <v>0</v>
      </c>
      <c r="O649" s="143">
        <f t="shared" si="81"/>
        <v>0</v>
      </c>
      <c r="P649" s="143">
        <f t="shared" si="76"/>
        <v>6</v>
      </c>
      <c r="Q649" s="143">
        <f t="shared" si="77"/>
        <v>9</v>
      </c>
      <c r="R649" s="143">
        <f t="shared" si="78"/>
        <v>13</v>
      </c>
      <c r="S649" s="146"/>
      <c r="T649" s="259">
        <v>493093163</v>
      </c>
      <c r="U649" s="129" t="s">
        <v>1</v>
      </c>
      <c r="V649" s="259">
        <v>0</v>
      </c>
      <c r="W649" s="259">
        <v>0</v>
      </c>
      <c r="X649" s="259">
        <v>0</v>
      </c>
      <c r="Y649" s="259">
        <v>0</v>
      </c>
      <c r="Z649" s="259">
        <v>0</v>
      </c>
      <c r="AA649" s="259">
        <v>9</v>
      </c>
      <c r="AB649" s="259">
        <v>0</v>
      </c>
      <c r="AC649" s="259">
        <v>0</v>
      </c>
      <c r="AD649" s="259">
        <v>4</v>
      </c>
      <c r="AE649" s="259">
        <v>0</v>
      </c>
      <c r="AF649" s="259">
        <v>0</v>
      </c>
      <c r="AG649" s="259">
        <v>0</v>
      </c>
      <c r="AH649" s="259">
        <v>0</v>
      </c>
      <c r="AI649" s="259">
        <v>0</v>
      </c>
      <c r="AJ649" s="259">
        <v>6</v>
      </c>
      <c r="AK649" s="128"/>
      <c r="AL649" s="259">
        <v>493</v>
      </c>
      <c r="AM649" s="259">
        <v>93</v>
      </c>
      <c r="AN649" s="259">
        <v>163</v>
      </c>
      <c r="AO649" s="259">
        <v>9</v>
      </c>
    </row>
    <row r="650" spans="1:41">
      <c r="A650" s="131">
        <f t="shared" si="74"/>
        <v>493093165</v>
      </c>
      <c r="B650" s="132" t="str">
        <f t="shared" si="74"/>
        <v>PHOENIX CHARTER ACADEMY</v>
      </c>
      <c r="C650" s="143">
        <f t="shared" si="80"/>
        <v>0</v>
      </c>
      <c r="D650" s="143">
        <f t="shared" si="80"/>
        <v>0</v>
      </c>
      <c r="E650" s="143">
        <f t="shared" si="80"/>
        <v>0</v>
      </c>
      <c r="F650" s="143">
        <f t="shared" si="79"/>
        <v>0</v>
      </c>
      <c r="G650" s="143">
        <f t="shared" si="79"/>
        <v>0</v>
      </c>
      <c r="H650" s="143">
        <f t="shared" si="79"/>
        <v>3</v>
      </c>
      <c r="I650" s="143">
        <f t="shared" si="75"/>
        <v>0.15</v>
      </c>
      <c r="J650" s="143"/>
      <c r="K650" s="143">
        <f t="shared" si="81"/>
        <v>0</v>
      </c>
      <c r="L650" s="143">
        <f t="shared" si="81"/>
        <v>0</v>
      </c>
      <c r="M650" s="143">
        <f t="shared" si="81"/>
        <v>1</v>
      </c>
      <c r="N650" s="143">
        <f t="shared" si="81"/>
        <v>0</v>
      </c>
      <c r="O650" s="143">
        <f t="shared" si="81"/>
        <v>0</v>
      </c>
      <c r="P650" s="143">
        <f t="shared" si="76"/>
        <v>0</v>
      </c>
      <c r="Q650" s="143">
        <f t="shared" si="77"/>
        <v>1</v>
      </c>
      <c r="R650" s="143">
        <f t="shared" si="78"/>
        <v>4</v>
      </c>
      <c r="S650" s="146"/>
      <c r="T650" s="259">
        <v>493093165</v>
      </c>
      <c r="U650" s="129" t="s">
        <v>1</v>
      </c>
      <c r="V650" s="259">
        <v>0</v>
      </c>
      <c r="W650" s="259">
        <v>0</v>
      </c>
      <c r="X650" s="259">
        <v>0</v>
      </c>
      <c r="Y650" s="259">
        <v>0</v>
      </c>
      <c r="Z650" s="259">
        <v>0</v>
      </c>
      <c r="AA650" s="259">
        <v>3</v>
      </c>
      <c r="AB650" s="259">
        <v>0</v>
      </c>
      <c r="AC650" s="259">
        <v>0</v>
      </c>
      <c r="AD650" s="259">
        <v>1</v>
      </c>
      <c r="AE650" s="259">
        <v>0</v>
      </c>
      <c r="AF650" s="259">
        <v>0</v>
      </c>
      <c r="AG650" s="259">
        <v>0</v>
      </c>
      <c r="AH650" s="259">
        <v>0</v>
      </c>
      <c r="AI650" s="259">
        <v>0</v>
      </c>
      <c r="AJ650" s="259">
        <v>0</v>
      </c>
      <c r="AK650" s="128"/>
      <c r="AL650" s="259">
        <v>493</v>
      </c>
      <c r="AM650" s="259">
        <v>93</v>
      </c>
      <c r="AN650" s="259">
        <v>165</v>
      </c>
      <c r="AO650" s="259">
        <v>1</v>
      </c>
    </row>
    <row r="651" spans="1:41">
      <c r="A651" s="131">
        <f t="shared" ref="A651:B714" si="82">T651</f>
        <v>493093178</v>
      </c>
      <c r="B651" s="132" t="str">
        <f t="shared" si="82"/>
        <v>PHOENIX CHARTER ACADEMY</v>
      </c>
      <c r="C651" s="143">
        <f t="shared" si="80"/>
        <v>0</v>
      </c>
      <c r="D651" s="143">
        <f t="shared" si="80"/>
        <v>0</v>
      </c>
      <c r="E651" s="143">
        <f t="shared" si="80"/>
        <v>0</v>
      </c>
      <c r="F651" s="143">
        <f t="shared" si="79"/>
        <v>0</v>
      </c>
      <c r="G651" s="143">
        <f t="shared" si="79"/>
        <v>0</v>
      </c>
      <c r="H651" s="143">
        <f t="shared" si="79"/>
        <v>1</v>
      </c>
      <c r="I651" s="143">
        <f t="shared" ref="I651:I714" si="83">ROUND(0.0375*(SUM(E651:H651)+ROUND(D651*0.5,4)+ROUND(L651*0.5,4)+M651),4)+ROUND((0.0475)*N651,4)</f>
        <v>3.7499999999999999E-2</v>
      </c>
      <c r="J651" s="143"/>
      <c r="K651" s="143">
        <f t="shared" si="81"/>
        <v>0</v>
      </c>
      <c r="L651" s="143">
        <f t="shared" si="81"/>
        <v>0</v>
      </c>
      <c r="M651" s="143">
        <f t="shared" si="81"/>
        <v>0</v>
      </c>
      <c r="N651" s="143">
        <f t="shared" si="81"/>
        <v>0</v>
      </c>
      <c r="O651" s="143">
        <f t="shared" si="81"/>
        <v>0</v>
      </c>
      <c r="P651" s="143">
        <f t="shared" ref="P651:P714" si="84">ROUND((AG651+AH651)/2,0)+ROUND(AI651+AJ651,0)</f>
        <v>1</v>
      </c>
      <c r="Q651" s="143">
        <f t="shared" ref="Q651:Q714" si="85">AO651</f>
        <v>10</v>
      </c>
      <c r="R651" s="143">
        <f t="shared" ref="R651:R714" si="86">SUM(E651:H651)+M651+N651+ROUND(C651*0.5,0)+ROUND(D651*0.5,0)+ROUND(K651*0.5,0)+ROUND(L651*0.5,0)</f>
        <v>1</v>
      </c>
      <c r="S651" s="146"/>
      <c r="T651" s="259">
        <v>493093178</v>
      </c>
      <c r="U651" s="129" t="s">
        <v>1</v>
      </c>
      <c r="V651" s="259">
        <v>0</v>
      </c>
      <c r="W651" s="259">
        <v>0</v>
      </c>
      <c r="X651" s="259">
        <v>0</v>
      </c>
      <c r="Y651" s="259">
        <v>0</v>
      </c>
      <c r="Z651" s="259">
        <v>0</v>
      </c>
      <c r="AA651" s="259">
        <v>1</v>
      </c>
      <c r="AB651" s="259">
        <v>0</v>
      </c>
      <c r="AC651" s="259">
        <v>0</v>
      </c>
      <c r="AD651" s="259">
        <v>0</v>
      </c>
      <c r="AE651" s="259">
        <v>0</v>
      </c>
      <c r="AF651" s="259">
        <v>0</v>
      </c>
      <c r="AG651" s="259">
        <v>0</v>
      </c>
      <c r="AH651" s="259">
        <v>0</v>
      </c>
      <c r="AI651" s="259">
        <v>0</v>
      </c>
      <c r="AJ651" s="259">
        <v>1</v>
      </c>
      <c r="AK651" s="128"/>
      <c r="AL651" s="259">
        <v>493</v>
      </c>
      <c r="AM651" s="259">
        <v>93</v>
      </c>
      <c r="AN651" s="259">
        <v>178</v>
      </c>
      <c r="AO651" s="259">
        <v>10</v>
      </c>
    </row>
    <row r="652" spans="1:41">
      <c r="A652" s="131">
        <f t="shared" si="82"/>
        <v>493093248</v>
      </c>
      <c r="B652" s="132" t="str">
        <f t="shared" si="82"/>
        <v>PHOENIX CHARTER ACADEMY</v>
      </c>
      <c r="C652" s="143">
        <f t="shared" si="80"/>
        <v>0</v>
      </c>
      <c r="D652" s="143">
        <f t="shared" si="80"/>
        <v>0</v>
      </c>
      <c r="E652" s="143">
        <f t="shared" si="80"/>
        <v>0</v>
      </c>
      <c r="F652" s="143">
        <f t="shared" si="79"/>
        <v>0</v>
      </c>
      <c r="G652" s="143">
        <f t="shared" si="79"/>
        <v>0</v>
      </c>
      <c r="H652" s="143">
        <f t="shared" si="79"/>
        <v>6</v>
      </c>
      <c r="I652" s="143">
        <f t="shared" si="83"/>
        <v>0.41249999999999998</v>
      </c>
      <c r="J652" s="143"/>
      <c r="K652" s="143">
        <f t="shared" si="81"/>
        <v>0</v>
      </c>
      <c r="L652" s="143">
        <f t="shared" si="81"/>
        <v>0</v>
      </c>
      <c r="M652" s="143">
        <f t="shared" si="81"/>
        <v>5</v>
      </c>
      <c r="N652" s="143">
        <f t="shared" si="81"/>
        <v>0</v>
      </c>
      <c r="O652" s="143">
        <f t="shared" si="81"/>
        <v>0</v>
      </c>
      <c r="P652" s="143">
        <f t="shared" si="84"/>
        <v>3</v>
      </c>
      <c r="Q652" s="143">
        <f t="shared" si="85"/>
        <v>6</v>
      </c>
      <c r="R652" s="143">
        <f t="shared" si="86"/>
        <v>11</v>
      </c>
      <c r="S652" s="146"/>
      <c r="T652" s="259">
        <v>493093248</v>
      </c>
      <c r="U652" s="129" t="s">
        <v>1</v>
      </c>
      <c r="V652" s="259">
        <v>0</v>
      </c>
      <c r="W652" s="259">
        <v>0</v>
      </c>
      <c r="X652" s="259">
        <v>0</v>
      </c>
      <c r="Y652" s="259">
        <v>0</v>
      </c>
      <c r="Z652" s="259">
        <v>0</v>
      </c>
      <c r="AA652" s="259">
        <v>6</v>
      </c>
      <c r="AB652" s="259">
        <v>0</v>
      </c>
      <c r="AC652" s="259">
        <v>0</v>
      </c>
      <c r="AD652" s="259">
        <v>5</v>
      </c>
      <c r="AE652" s="259">
        <v>0</v>
      </c>
      <c r="AF652" s="259">
        <v>0</v>
      </c>
      <c r="AG652" s="259">
        <v>0</v>
      </c>
      <c r="AH652" s="259">
        <v>0</v>
      </c>
      <c r="AI652" s="259">
        <v>0</v>
      </c>
      <c r="AJ652" s="259">
        <v>3</v>
      </c>
      <c r="AK652" s="128"/>
      <c r="AL652" s="259">
        <v>493</v>
      </c>
      <c r="AM652" s="259">
        <v>93</v>
      </c>
      <c r="AN652" s="259">
        <v>248</v>
      </c>
      <c r="AO652" s="259">
        <v>6</v>
      </c>
    </row>
    <row r="653" spans="1:41">
      <c r="A653" s="131">
        <f t="shared" si="82"/>
        <v>493093262</v>
      </c>
      <c r="B653" s="132" t="str">
        <f t="shared" si="82"/>
        <v>PHOENIX CHARTER ACADEMY</v>
      </c>
      <c r="C653" s="143">
        <f t="shared" si="80"/>
        <v>0</v>
      </c>
      <c r="D653" s="143">
        <f t="shared" si="80"/>
        <v>0</v>
      </c>
      <c r="E653" s="143">
        <f t="shared" si="80"/>
        <v>0</v>
      </c>
      <c r="F653" s="143">
        <f t="shared" si="79"/>
        <v>0</v>
      </c>
      <c r="G653" s="143">
        <f t="shared" si="79"/>
        <v>0</v>
      </c>
      <c r="H653" s="143">
        <f t="shared" si="79"/>
        <v>1</v>
      </c>
      <c r="I653" s="143">
        <f t="shared" si="83"/>
        <v>3.7499999999999999E-2</v>
      </c>
      <c r="J653" s="143"/>
      <c r="K653" s="143">
        <f t="shared" si="81"/>
        <v>0</v>
      </c>
      <c r="L653" s="143">
        <f t="shared" si="81"/>
        <v>0</v>
      </c>
      <c r="M653" s="143">
        <f t="shared" si="81"/>
        <v>0</v>
      </c>
      <c r="N653" s="143">
        <f t="shared" si="81"/>
        <v>0</v>
      </c>
      <c r="O653" s="143">
        <f t="shared" si="81"/>
        <v>0</v>
      </c>
      <c r="P653" s="143">
        <f t="shared" si="84"/>
        <v>0</v>
      </c>
      <c r="Q653" s="143">
        <f t="shared" si="85"/>
        <v>1</v>
      </c>
      <c r="R653" s="143">
        <f t="shared" si="86"/>
        <v>1</v>
      </c>
      <c r="S653" s="146"/>
      <c r="T653" s="259">
        <v>493093262</v>
      </c>
      <c r="U653" s="129" t="s">
        <v>1</v>
      </c>
      <c r="V653" s="259">
        <v>0</v>
      </c>
      <c r="W653" s="259">
        <v>0</v>
      </c>
      <c r="X653" s="259">
        <v>0</v>
      </c>
      <c r="Y653" s="259">
        <v>0</v>
      </c>
      <c r="Z653" s="259">
        <v>0</v>
      </c>
      <c r="AA653" s="259">
        <v>1</v>
      </c>
      <c r="AB653" s="259">
        <v>0</v>
      </c>
      <c r="AC653" s="259">
        <v>0</v>
      </c>
      <c r="AD653" s="259">
        <v>0</v>
      </c>
      <c r="AE653" s="259">
        <v>0</v>
      </c>
      <c r="AF653" s="259">
        <v>0</v>
      </c>
      <c r="AG653" s="259">
        <v>0</v>
      </c>
      <c r="AH653" s="259">
        <v>0</v>
      </c>
      <c r="AI653" s="259">
        <v>0</v>
      </c>
      <c r="AJ653" s="259">
        <v>0</v>
      </c>
      <c r="AK653" s="128"/>
      <c r="AL653" s="259">
        <v>493</v>
      </c>
      <c r="AM653" s="259">
        <v>93</v>
      </c>
      <c r="AN653" s="259">
        <v>262</v>
      </c>
      <c r="AO653" s="259">
        <v>1</v>
      </c>
    </row>
    <row r="654" spans="1:41">
      <c r="A654" s="131">
        <f t="shared" si="82"/>
        <v>493093274</v>
      </c>
      <c r="B654" s="132" t="str">
        <f t="shared" si="82"/>
        <v>PHOENIX CHARTER ACADEMY</v>
      </c>
      <c r="C654" s="143">
        <f t="shared" si="80"/>
        <v>0</v>
      </c>
      <c r="D654" s="143">
        <f t="shared" si="80"/>
        <v>0</v>
      </c>
      <c r="E654" s="143">
        <f t="shared" si="80"/>
        <v>0</v>
      </c>
      <c r="F654" s="143">
        <f t="shared" si="79"/>
        <v>0</v>
      </c>
      <c r="G654" s="143">
        <f t="shared" si="79"/>
        <v>0</v>
      </c>
      <c r="H654" s="143">
        <f t="shared" si="79"/>
        <v>1</v>
      </c>
      <c r="I654" s="143">
        <f t="shared" si="83"/>
        <v>3.7499999999999999E-2</v>
      </c>
      <c r="J654" s="143"/>
      <c r="K654" s="143">
        <f t="shared" si="81"/>
        <v>0</v>
      </c>
      <c r="L654" s="143">
        <f t="shared" si="81"/>
        <v>0</v>
      </c>
      <c r="M654" s="143">
        <f t="shared" si="81"/>
        <v>0</v>
      </c>
      <c r="N654" s="143">
        <f t="shared" si="81"/>
        <v>0</v>
      </c>
      <c r="O654" s="143">
        <f t="shared" si="81"/>
        <v>0</v>
      </c>
      <c r="P654" s="143">
        <f t="shared" si="84"/>
        <v>0</v>
      </c>
      <c r="Q654" s="143">
        <f t="shared" si="85"/>
        <v>1</v>
      </c>
      <c r="R654" s="143">
        <f t="shared" si="86"/>
        <v>1</v>
      </c>
      <c r="S654" s="146"/>
      <c r="T654" s="259">
        <v>493093274</v>
      </c>
      <c r="U654" s="129" t="s">
        <v>1</v>
      </c>
      <c r="V654" s="259">
        <v>0</v>
      </c>
      <c r="W654" s="259">
        <v>0</v>
      </c>
      <c r="X654" s="259">
        <v>0</v>
      </c>
      <c r="Y654" s="259">
        <v>0</v>
      </c>
      <c r="Z654" s="259">
        <v>0</v>
      </c>
      <c r="AA654" s="259">
        <v>1</v>
      </c>
      <c r="AB654" s="259">
        <v>0</v>
      </c>
      <c r="AC654" s="259">
        <v>0</v>
      </c>
      <c r="AD654" s="259">
        <v>0</v>
      </c>
      <c r="AE654" s="259">
        <v>0</v>
      </c>
      <c r="AF654" s="259">
        <v>0</v>
      </c>
      <c r="AG654" s="259">
        <v>0</v>
      </c>
      <c r="AH654" s="259">
        <v>0</v>
      </c>
      <c r="AI654" s="259">
        <v>0</v>
      </c>
      <c r="AJ654" s="259">
        <v>0</v>
      </c>
      <c r="AK654" s="128"/>
      <c r="AL654" s="259">
        <v>493</v>
      </c>
      <c r="AM654" s="259">
        <v>93</v>
      </c>
      <c r="AN654" s="259">
        <v>274</v>
      </c>
      <c r="AO654" s="259">
        <v>1</v>
      </c>
    </row>
    <row r="655" spans="1:41">
      <c r="A655" s="131">
        <f t="shared" si="82"/>
        <v>493093308</v>
      </c>
      <c r="B655" s="132" t="str">
        <f t="shared" si="82"/>
        <v>PHOENIX CHARTER ACADEMY</v>
      </c>
      <c r="C655" s="143">
        <f t="shared" si="80"/>
        <v>0</v>
      </c>
      <c r="D655" s="143">
        <f t="shared" si="80"/>
        <v>0</v>
      </c>
      <c r="E655" s="143">
        <f t="shared" si="80"/>
        <v>0</v>
      </c>
      <c r="F655" s="143">
        <f t="shared" si="79"/>
        <v>0</v>
      </c>
      <c r="G655" s="143">
        <f t="shared" si="79"/>
        <v>0</v>
      </c>
      <c r="H655" s="143">
        <f t="shared" si="79"/>
        <v>0</v>
      </c>
      <c r="I655" s="143">
        <f t="shared" si="83"/>
        <v>3.7499999999999999E-2</v>
      </c>
      <c r="J655" s="143"/>
      <c r="K655" s="143">
        <f t="shared" si="81"/>
        <v>0</v>
      </c>
      <c r="L655" s="143">
        <f t="shared" si="81"/>
        <v>0</v>
      </c>
      <c r="M655" s="143">
        <f t="shared" si="81"/>
        <v>1</v>
      </c>
      <c r="N655" s="143">
        <f t="shared" si="81"/>
        <v>0</v>
      </c>
      <c r="O655" s="143">
        <f t="shared" si="81"/>
        <v>0</v>
      </c>
      <c r="P655" s="143">
        <f t="shared" si="84"/>
        <v>0</v>
      </c>
      <c r="Q655" s="143">
        <f t="shared" si="85"/>
        <v>1</v>
      </c>
      <c r="R655" s="143">
        <f t="shared" si="86"/>
        <v>1</v>
      </c>
      <c r="S655" s="146"/>
      <c r="T655" s="259">
        <v>493093308</v>
      </c>
      <c r="U655" s="129" t="s">
        <v>1</v>
      </c>
      <c r="V655" s="259">
        <v>0</v>
      </c>
      <c r="W655" s="259">
        <v>0</v>
      </c>
      <c r="X655" s="259">
        <v>0</v>
      </c>
      <c r="Y655" s="259">
        <v>0</v>
      </c>
      <c r="Z655" s="259">
        <v>0</v>
      </c>
      <c r="AA655" s="259">
        <v>0</v>
      </c>
      <c r="AB655" s="259">
        <v>0</v>
      </c>
      <c r="AC655" s="259">
        <v>0</v>
      </c>
      <c r="AD655" s="259">
        <v>1</v>
      </c>
      <c r="AE655" s="259">
        <v>0</v>
      </c>
      <c r="AF655" s="259">
        <v>0</v>
      </c>
      <c r="AG655" s="259">
        <v>0</v>
      </c>
      <c r="AH655" s="259">
        <v>0</v>
      </c>
      <c r="AI655" s="259">
        <v>0</v>
      </c>
      <c r="AJ655" s="259">
        <v>0</v>
      </c>
      <c r="AK655" s="128"/>
      <c r="AL655" s="259">
        <v>493</v>
      </c>
      <c r="AM655" s="259">
        <v>93</v>
      </c>
      <c r="AN655" s="259">
        <v>308</v>
      </c>
      <c r="AO655" s="259">
        <v>1</v>
      </c>
    </row>
    <row r="656" spans="1:41">
      <c r="A656" s="131">
        <f t="shared" si="82"/>
        <v>493093346</v>
      </c>
      <c r="B656" s="132" t="str">
        <f t="shared" si="82"/>
        <v>PHOENIX CHARTER ACADEMY</v>
      </c>
      <c r="C656" s="143">
        <f t="shared" si="80"/>
        <v>0</v>
      </c>
      <c r="D656" s="143">
        <f t="shared" si="80"/>
        <v>0</v>
      </c>
      <c r="E656" s="143">
        <f t="shared" si="80"/>
        <v>0</v>
      </c>
      <c r="F656" s="143">
        <f t="shared" si="79"/>
        <v>0</v>
      </c>
      <c r="G656" s="143">
        <f t="shared" si="79"/>
        <v>0</v>
      </c>
      <c r="H656" s="143">
        <f t="shared" si="79"/>
        <v>1</v>
      </c>
      <c r="I656" s="143">
        <f t="shared" si="83"/>
        <v>3.7499999999999999E-2</v>
      </c>
      <c r="J656" s="143"/>
      <c r="K656" s="143">
        <f t="shared" si="81"/>
        <v>0</v>
      </c>
      <c r="L656" s="143">
        <f t="shared" si="81"/>
        <v>0</v>
      </c>
      <c r="M656" s="143">
        <f t="shared" si="81"/>
        <v>0</v>
      </c>
      <c r="N656" s="143">
        <f t="shared" si="81"/>
        <v>0</v>
      </c>
      <c r="O656" s="143">
        <f t="shared" si="81"/>
        <v>0</v>
      </c>
      <c r="P656" s="143">
        <f t="shared" si="84"/>
        <v>0</v>
      </c>
      <c r="Q656" s="143">
        <f t="shared" si="85"/>
        <v>1</v>
      </c>
      <c r="R656" s="143">
        <f t="shared" si="86"/>
        <v>1</v>
      </c>
      <c r="S656" s="146"/>
      <c r="T656" s="259">
        <v>493093346</v>
      </c>
      <c r="U656" s="129" t="s">
        <v>1</v>
      </c>
      <c r="V656" s="259">
        <v>0</v>
      </c>
      <c r="W656" s="259">
        <v>0</v>
      </c>
      <c r="X656" s="259">
        <v>0</v>
      </c>
      <c r="Y656" s="259">
        <v>0</v>
      </c>
      <c r="Z656" s="259">
        <v>0</v>
      </c>
      <c r="AA656" s="259">
        <v>1</v>
      </c>
      <c r="AB656" s="259">
        <v>0</v>
      </c>
      <c r="AC656" s="259">
        <v>0</v>
      </c>
      <c r="AD656" s="259">
        <v>0</v>
      </c>
      <c r="AE656" s="259">
        <v>0</v>
      </c>
      <c r="AF656" s="259">
        <v>0</v>
      </c>
      <c r="AG656" s="259">
        <v>0</v>
      </c>
      <c r="AH656" s="259">
        <v>0</v>
      </c>
      <c r="AI656" s="259">
        <v>0</v>
      </c>
      <c r="AJ656" s="259">
        <v>0</v>
      </c>
      <c r="AK656" s="128"/>
      <c r="AL656" s="259">
        <v>493</v>
      </c>
      <c r="AM656" s="259">
        <v>93</v>
      </c>
      <c r="AN656" s="259">
        <v>346</v>
      </c>
      <c r="AO656" s="259">
        <v>1</v>
      </c>
    </row>
    <row r="657" spans="1:41">
      <c r="A657" s="131">
        <f t="shared" si="82"/>
        <v>494093035</v>
      </c>
      <c r="B657" s="132" t="str">
        <f t="shared" si="82"/>
        <v>PIONEER CS OF SCIENCE</v>
      </c>
      <c r="C657" s="143">
        <f t="shared" si="80"/>
        <v>0</v>
      </c>
      <c r="D657" s="143">
        <f t="shared" si="80"/>
        <v>0</v>
      </c>
      <c r="E657" s="143">
        <f t="shared" si="80"/>
        <v>0</v>
      </c>
      <c r="F657" s="143">
        <f t="shared" si="79"/>
        <v>0</v>
      </c>
      <c r="G657" s="143">
        <f t="shared" si="79"/>
        <v>0</v>
      </c>
      <c r="H657" s="143">
        <f t="shared" si="79"/>
        <v>4</v>
      </c>
      <c r="I657" s="143">
        <f t="shared" si="83"/>
        <v>0.15</v>
      </c>
      <c r="J657" s="143"/>
      <c r="K657" s="143">
        <f t="shared" si="81"/>
        <v>0</v>
      </c>
      <c r="L657" s="143">
        <f t="shared" si="81"/>
        <v>0</v>
      </c>
      <c r="M657" s="143">
        <f t="shared" si="81"/>
        <v>0</v>
      </c>
      <c r="N657" s="143">
        <f t="shared" si="81"/>
        <v>0</v>
      </c>
      <c r="O657" s="143">
        <f t="shared" si="81"/>
        <v>0</v>
      </c>
      <c r="P657" s="143">
        <f t="shared" si="84"/>
        <v>3</v>
      </c>
      <c r="Q657" s="143">
        <f t="shared" si="85"/>
        <v>10</v>
      </c>
      <c r="R657" s="143">
        <f t="shared" si="86"/>
        <v>4</v>
      </c>
      <c r="S657" s="146"/>
      <c r="T657" s="259">
        <v>494093035</v>
      </c>
      <c r="U657" s="129" t="s">
        <v>707</v>
      </c>
      <c r="V657" s="259">
        <v>0</v>
      </c>
      <c r="W657" s="259">
        <v>0</v>
      </c>
      <c r="X657" s="259">
        <v>0</v>
      </c>
      <c r="Y657" s="259">
        <v>0</v>
      </c>
      <c r="Z657" s="259">
        <v>0</v>
      </c>
      <c r="AA657" s="259">
        <v>4</v>
      </c>
      <c r="AB657" s="259">
        <v>0</v>
      </c>
      <c r="AC657" s="259">
        <v>0</v>
      </c>
      <c r="AD657" s="259">
        <v>0</v>
      </c>
      <c r="AE657" s="259">
        <v>0</v>
      </c>
      <c r="AF657" s="259">
        <v>0</v>
      </c>
      <c r="AG657" s="259">
        <v>0</v>
      </c>
      <c r="AH657" s="259">
        <v>0</v>
      </c>
      <c r="AI657" s="259">
        <v>0</v>
      </c>
      <c r="AJ657" s="259">
        <v>3</v>
      </c>
      <c r="AK657" s="128"/>
      <c r="AL657" s="259">
        <v>494</v>
      </c>
      <c r="AM657" s="259">
        <v>93</v>
      </c>
      <c r="AN657" s="259">
        <v>35</v>
      </c>
      <c r="AO657" s="259">
        <v>10</v>
      </c>
    </row>
    <row r="658" spans="1:41">
      <c r="A658" s="131">
        <f t="shared" si="82"/>
        <v>494093056</v>
      </c>
      <c r="B658" s="132" t="str">
        <f t="shared" si="82"/>
        <v>PIONEER CS OF SCIENCE</v>
      </c>
      <c r="C658" s="143">
        <f t="shared" si="80"/>
        <v>0</v>
      </c>
      <c r="D658" s="143">
        <f t="shared" si="80"/>
        <v>0</v>
      </c>
      <c r="E658" s="143">
        <f t="shared" si="80"/>
        <v>0</v>
      </c>
      <c r="F658" s="143">
        <f t="shared" si="79"/>
        <v>0</v>
      </c>
      <c r="G658" s="143">
        <f t="shared" si="79"/>
        <v>1</v>
      </c>
      <c r="H658" s="143">
        <f t="shared" si="79"/>
        <v>1</v>
      </c>
      <c r="I658" s="143">
        <f t="shared" si="83"/>
        <v>7.4999999999999997E-2</v>
      </c>
      <c r="J658" s="143"/>
      <c r="K658" s="143">
        <f t="shared" si="81"/>
        <v>0</v>
      </c>
      <c r="L658" s="143">
        <f t="shared" si="81"/>
        <v>0</v>
      </c>
      <c r="M658" s="143">
        <f t="shared" si="81"/>
        <v>0</v>
      </c>
      <c r="N658" s="143">
        <f t="shared" si="81"/>
        <v>0</v>
      </c>
      <c r="O658" s="143">
        <f t="shared" si="81"/>
        <v>0</v>
      </c>
      <c r="P658" s="143">
        <f t="shared" si="84"/>
        <v>0</v>
      </c>
      <c r="Q658" s="143">
        <f t="shared" si="85"/>
        <v>1</v>
      </c>
      <c r="R658" s="143">
        <f t="shared" si="86"/>
        <v>2</v>
      </c>
      <c r="S658" s="146"/>
      <c r="T658" s="259">
        <v>494093056</v>
      </c>
      <c r="U658" s="129" t="s">
        <v>707</v>
      </c>
      <c r="V658" s="259">
        <v>0</v>
      </c>
      <c r="W658" s="259">
        <v>0</v>
      </c>
      <c r="X658" s="259">
        <v>0</v>
      </c>
      <c r="Y658" s="259">
        <v>0</v>
      </c>
      <c r="Z658" s="259">
        <v>1</v>
      </c>
      <c r="AA658" s="259">
        <v>1</v>
      </c>
      <c r="AB658" s="259">
        <v>0</v>
      </c>
      <c r="AC658" s="259">
        <v>0</v>
      </c>
      <c r="AD658" s="259">
        <v>0</v>
      </c>
      <c r="AE658" s="259">
        <v>0</v>
      </c>
      <c r="AF658" s="259">
        <v>0</v>
      </c>
      <c r="AG658" s="259">
        <v>0</v>
      </c>
      <c r="AH658" s="259">
        <v>0</v>
      </c>
      <c r="AI658" s="259">
        <v>0</v>
      </c>
      <c r="AJ658" s="259">
        <v>0</v>
      </c>
      <c r="AK658" s="128"/>
      <c r="AL658" s="259">
        <v>494</v>
      </c>
      <c r="AM658" s="259">
        <v>93</v>
      </c>
      <c r="AN658" s="259">
        <v>56</v>
      </c>
      <c r="AO658" s="259">
        <v>1</v>
      </c>
    </row>
    <row r="659" spans="1:41">
      <c r="A659" s="131">
        <f t="shared" si="82"/>
        <v>494093057</v>
      </c>
      <c r="B659" s="132" t="str">
        <f t="shared" si="82"/>
        <v>PIONEER CS OF SCIENCE</v>
      </c>
      <c r="C659" s="143">
        <f t="shared" si="80"/>
        <v>0</v>
      </c>
      <c r="D659" s="143">
        <f t="shared" si="80"/>
        <v>0</v>
      </c>
      <c r="E659" s="143">
        <f t="shared" si="80"/>
        <v>0</v>
      </c>
      <c r="F659" s="143">
        <f t="shared" si="79"/>
        <v>0</v>
      </c>
      <c r="G659" s="143">
        <f t="shared" si="79"/>
        <v>6</v>
      </c>
      <c r="H659" s="143">
        <f t="shared" si="79"/>
        <v>20</v>
      </c>
      <c r="I659" s="143">
        <f t="shared" si="83"/>
        <v>1.1625000000000001</v>
      </c>
      <c r="J659" s="143"/>
      <c r="K659" s="143">
        <f t="shared" si="81"/>
        <v>0</v>
      </c>
      <c r="L659" s="143">
        <f t="shared" si="81"/>
        <v>0</v>
      </c>
      <c r="M659" s="143">
        <f t="shared" si="81"/>
        <v>5</v>
      </c>
      <c r="N659" s="143">
        <f t="shared" si="81"/>
        <v>0</v>
      </c>
      <c r="O659" s="143">
        <f t="shared" si="81"/>
        <v>2</v>
      </c>
      <c r="P659" s="143">
        <f t="shared" si="84"/>
        <v>11</v>
      </c>
      <c r="Q659" s="143">
        <f t="shared" si="85"/>
        <v>9</v>
      </c>
      <c r="R659" s="143">
        <f t="shared" si="86"/>
        <v>31</v>
      </c>
      <c r="S659" s="146"/>
      <c r="T659" s="259">
        <v>494093057</v>
      </c>
      <c r="U659" s="129" t="s">
        <v>707</v>
      </c>
      <c r="V659" s="259">
        <v>0</v>
      </c>
      <c r="W659" s="259">
        <v>0</v>
      </c>
      <c r="X659" s="259">
        <v>0</v>
      </c>
      <c r="Y659" s="259">
        <v>0</v>
      </c>
      <c r="Z659" s="259">
        <v>6</v>
      </c>
      <c r="AA659" s="259">
        <v>20</v>
      </c>
      <c r="AB659" s="259">
        <v>0</v>
      </c>
      <c r="AC659" s="259">
        <v>0</v>
      </c>
      <c r="AD659" s="259">
        <v>5</v>
      </c>
      <c r="AE659" s="259">
        <v>0</v>
      </c>
      <c r="AF659" s="259">
        <v>2</v>
      </c>
      <c r="AG659" s="259">
        <v>0</v>
      </c>
      <c r="AH659" s="259">
        <v>0</v>
      </c>
      <c r="AI659" s="259">
        <v>0</v>
      </c>
      <c r="AJ659" s="259">
        <v>11</v>
      </c>
      <c r="AK659" s="128"/>
      <c r="AL659" s="259">
        <v>494</v>
      </c>
      <c r="AM659" s="259">
        <v>93</v>
      </c>
      <c r="AN659" s="259">
        <v>57</v>
      </c>
      <c r="AO659" s="259">
        <v>9</v>
      </c>
    </row>
    <row r="660" spans="1:41">
      <c r="A660" s="131">
        <f t="shared" si="82"/>
        <v>494093093</v>
      </c>
      <c r="B660" s="132" t="str">
        <f t="shared" si="82"/>
        <v>PIONEER CS OF SCIENCE</v>
      </c>
      <c r="C660" s="143">
        <f t="shared" si="80"/>
        <v>0</v>
      </c>
      <c r="D660" s="143">
        <f t="shared" si="80"/>
        <v>0</v>
      </c>
      <c r="E660" s="143">
        <f t="shared" si="80"/>
        <v>0</v>
      </c>
      <c r="F660" s="143">
        <f t="shared" si="79"/>
        <v>0</v>
      </c>
      <c r="G660" s="143">
        <f t="shared" si="79"/>
        <v>49</v>
      </c>
      <c r="H660" s="143">
        <f t="shared" si="79"/>
        <v>66</v>
      </c>
      <c r="I660" s="143">
        <f t="shared" si="83"/>
        <v>5.5875000000000004</v>
      </c>
      <c r="J660" s="143"/>
      <c r="K660" s="143">
        <f t="shared" si="81"/>
        <v>0</v>
      </c>
      <c r="L660" s="143">
        <f t="shared" si="81"/>
        <v>0</v>
      </c>
      <c r="M660" s="143">
        <f t="shared" si="81"/>
        <v>34</v>
      </c>
      <c r="N660" s="143">
        <f t="shared" si="81"/>
        <v>0</v>
      </c>
      <c r="O660" s="143">
        <f t="shared" si="81"/>
        <v>29</v>
      </c>
      <c r="P660" s="143">
        <f t="shared" si="84"/>
        <v>26</v>
      </c>
      <c r="Q660" s="143">
        <f t="shared" si="85"/>
        <v>8</v>
      </c>
      <c r="R660" s="143">
        <f t="shared" si="86"/>
        <v>149</v>
      </c>
      <c r="S660" s="146"/>
      <c r="T660" s="259">
        <v>494093093</v>
      </c>
      <c r="U660" s="129" t="s">
        <v>707</v>
      </c>
      <c r="V660" s="259">
        <v>0</v>
      </c>
      <c r="W660" s="259">
        <v>0</v>
      </c>
      <c r="X660" s="259">
        <v>0</v>
      </c>
      <c r="Y660" s="259">
        <v>0</v>
      </c>
      <c r="Z660" s="259">
        <v>49</v>
      </c>
      <c r="AA660" s="259">
        <v>66</v>
      </c>
      <c r="AB660" s="259">
        <v>0</v>
      </c>
      <c r="AC660" s="259">
        <v>0</v>
      </c>
      <c r="AD660" s="259">
        <v>34</v>
      </c>
      <c r="AE660" s="259">
        <v>0</v>
      </c>
      <c r="AF660" s="259">
        <v>29</v>
      </c>
      <c r="AG660" s="259">
        <v>0</v>
      </c>
      <c r="AH660" s="259">
        <v>0</v>
      </c>
      <c r="AI660" s="259">
        <v>0</v>
      </c>
      <c r="AJ660" s="259">
        <v>26</v>
      </c>
      <c r="AK660" s="128"/>
      <c r="AL660" s="259">
        <v>494</v>
      </c>
      <c r="AM660" s="259">
        <v>93</v>
      </c>
      <c r="AN660" s="259">
        <v>93</v>
      </c>
      <c r="AO660" s="259">
        <v>8</v>
      </c>
    </row>
    <row r="661" spans="1:41">
      <c r="A661" s="131">
        <f t="shared" si="82"/>
        <v>494093128</v>
      </c>
      <c r="B661" s="132" t="str">
        <f t="shared" si="82"/>
        <v>PIONEER CS OF SCIENCE</v>
      </c>
      <c r="C661" s="143">
        <f t="shared" si="80"/>
        <v>0</v>
      </c>
      <c r="D661" s="143">
        <f t="shared" si="80"/>
        <v>0</v>
      </c>
      <c r="E661" s="143">
        <f t="shared" si="80"/>
        <v>0</v>
      </c>
      <c r="F661" s="143">
        <f t="shared" si="79"/>
        <v>0</v>
      </c>
      <c r="G661" s="143">
        <f t="shared" si="79"/>
        <v>0</v>
      </c>
      <c r="H661" s="143">
        <f t="shared" si="79"/>
        <v>1</v>
      </c>
      <c r="I661" s="143">
        <f t="shared" si="83"/>
        <v>3.7499999999999999E-2</v>
      </c>
      <c r="J661" s="143"/>
      <c r="K661" s="143">
        <f t="shared" si="81"/>
        <v>0</v>
      </c>
      <c r="L661" s="143">
        <f t="shared" si="81"/>
        <v>0</v>
      </c>
      <c r="M661" s="143">
        <f t="shared" si="81"/>
        <v>0</v>
      </c>
      <c r="N661" s="143">
        <f t="shared" si="81"/>
        <v>0</v>
      </c>
      <c r="O661" s="143">
        <f t="shared" si="81"/>
        <v>0</v>
      </c>
      <c r="P661" s="143">
        <f t="shared" si="84"/>
        <v>0</v>
      </c>
      <c r="Q661" s="143">
        <f t="shared" si="85"/>
        <v>1</v>
      </c>
      <c r="R661" s="143">
        <f t="shared" si="86"/>
        <v>1</v>
      </c>
      <c r="S661" s="146"/>
      <c r="T661" s="259">
        <v>494093128</v>
      </c>
      <c r="U661" s="129" t="s">
        <v>707</v>
      </c>
      <c r="V661" s="259">
        <v>0</v>
      </c>
      <c r="W661" s="259">
        <v>0</v>
      </c>
      <c r="X661" s="259">
        <v>0</v>
      </c>
      <c r="Y661" s="259">
        <v>0</v>
      </c>
      <c r="Z661" s="259">
        <v>0</v>
      </c>
      <c r="AA661" s="259">
        <v>1</v>
      </c>
      <c r="AB661" s="259">
        <v>0</v>
      </c>
      <c r="AC661" s="259">
        <v>0</v>
      </c>
      <c r="AD661" s="259">
        <v>0</v>
      </c>
      <c r="AE661" s="259">
        <v>0</v>
      </c>
      <c r="AF661" s="259">
        <v>0</v>
      </c>
      <c r="AG661" s="259">
        <v>0</v>
      </c>
      <c r="AH661" s="259">
        <v>0</v>
      </c>
      <c r="AI661" s="259">
        <v>0</v>
      </c>
      <c r="AJ661" s="259">
        <v>0</v>
      </c>
      <c r="AK661" s="128"/>
      <c r="AL661" s="259">
        <v>494</v>
      </c>
      <c r="AM661" s="259">
        <v>93</v>
      </c>
      <c r="AN661" s="259">
        <v>128</v>
      </c>
      <c r="AO661" s="259">
        <v>1</v>
      </c>
    </row>
    <row r="662" spans="1:41">
      <c r="A662" s="131">
        <f t="shared" si="82"/>
        <v>494093163</v>
      </c>
      <c r="B662" s="132" t="str">
        <f t="shared" si="82"/>
        <v>PIONEER CS OF SCIENCE</v>
      </c>
      <c r="C662" s="143">
        <f t="shared" si="80"/>
        <v>0</v>
      </c>
      <c r="D662" s="143">
        <f t="shared" si="80"/>
        <v>0</v>
      </c>
      <c r="E662" s="143">
        <f t="shared" si="80"/>
        <v>0</v>
      </c>
      <c r="F662" s="143">
        <f t="shared" si="79"/>
        <v>0</v>
      </c>
      <c r="G662" s="143">
        <f t="shared" si="79"/>
        <v>0</v>
      </c>
      <c r="H662" s="143">
        <f t="shared" si="79"/>
        <v>6</v>
      </c>
      <c r="I662" s="143">
        <f t="shared" si="83"/>
        <v>0.22500000000000001</v>
      </c>
      <c r="J662" s="143"/>
      <c r="K662" s="143">
        <f t="shared" si="81"/>
        <v>0</v>
      </c>
      <c r="L662" s="143">
        <f t="shared" si="81"/>
        <v>0</v>
      </c>
      <c r="M662" s="143">
        <f t="shared" si="81"/>
        <v>0</v>
      </c>
      <c r="N662" s="143">
        <f t="shared" si="81"/>
        <v>0</v>
      </c>
      <c r="O662" s="143">
        <f t="shared" si="81"/>
        <v>0</v>
      </c>
      <c r="P662" s="143">
        <f t="shared" si="84"/>
        <v>1</v>
      </c>
      <c r="Q662" s="143">
        <f t="shared" si="85"/>
        <v>4</v>
      </c>
      <c r="R662" s="143">
        <f t="shared" si="86"/>
        <v>6</v>
      </c>
      <c r="S662" s="146"/>
      <c r="T662" s="259">
        <v>494093163</v>
      </c>
      <c r="U662" s="129" t="s">
        <v>707</v>
      </c>
      <c r="V662" s="259">
        <v>0</v>
      </c>
      <c r="W662" s="259">
        <v>0</v>
      </c>
      <c r="X662" s="259">
        <v>0</v>
      </c>
      <c r="Y662" s="259">
        <v>0</v>
      </c>
      <c r="Z662" s="259">
        <v>0</v>
      </c>
      <c r="AA662" s="259">
        <v>6</v>
      </c>
      <c r="AB662" s="259">
        <v>0</v>
      </c>
      <c r="AC662" s="259">
        <v>0</v>
      </c>
      <c r="AD662" s="259">
        <v>0</v>
      </c>
      <c r="AE662" s="259">
        <v>0</v>
      </c>
      <c r="AF662" s="259">
        <v>0</v>
      </c>
      <c r="AG662" s="259">
        <v>0</v>
      </c>
      <c r="AH662" s="259">
        <v>0</v>
      </c>
      <c r="AI662" s="259">
        <v>0</v>
      </c>
      <c r="AJ662" s="259">
        <v>1</v>
      </c>
      <c r="AK662" s="128"/>
      <c r="AL662" s="259">
        <v>494</v>
      </c>
      <c r="AM662" s="259">
        <v>93</v>
      </c>
      <c r="AN662" s="259">
        <v>163</v>
      </c>
      <c r="AO662" s="259">
        <v>4</v>
      </c>
    </row>
    <row r="663" spans="1:41">
      <c r="A663" s="131">
        <f t="shared" si="82"/>
        <v>494093165</v>
      </c>
      <c r="B663" s="132" t="str">
        <f t="shared" si="82"/>
        <v>PIONEER CS OF SCIENCE</v>
      </c>
      <c r="C663" s="143">
        <f t="shared" si="80"/>
        <v>0</v>
      </c>
      <c r="D663" s="143">
        <f t="shared" si="80"/>
        <v>0</v>
      </c>
      <c r="E663" s="143">
        <f t="shared" si="80"/>
        <v>0</v>
      </c>
      <c r="F663" s="143">
        <f t="shared" si="79"/>
        <v>0</v>
      </c>
      <c r="G663" s="143">
        <f t="shared" si="79"/>
        <v>10</v>
      </c>
      <c r="H663" s="143">
        <f t="shared" si="79"/>
        <v>34</v>
      </c>
      <c r="I663" s="143">
        <f t="shared" si="83"/>
        <v>1.7250000000000001</v>
      </c>
      <c r="J663" s="143"/>
      <c r="K663" s="143">
        <f t="shared" si="81"/>
        <v>0</v>
      </c>
      <c r="L663" s="143">
        <f t="shared" si="81"/>
        <v>0</v>
      </c>
      <c r="M663" s="143">
        <f t="shared" si="81"/>
        <v>2</v>
      </c>
      <c r="N663" s="143">
        <f t="shared" si="81"/>
        <v>0</v>
      </c>
      <c r="O663" s="143">
        <f t="shared" si="81"/>
        <v>4</v>
      </c>
      <c r="P663" s="143">
        <f t="shared" si="84"/>
        <v>11</v>
      </c>
      <c r="Q663" s="143">
        <f t="shared" si="85"/>
        <v>7</v>
      </c>
      <c r="R663" s="143">
        <f t="shared" si="86"/>
        <v>46</v>
      </c>
      <c r="S663" s="146"/>
      <c r="T663" s="259">
        <v>494093165</v>
      </c>
      <c r="U663" s="129" t="s">
        <v>707</v>
      </c>
      <c r="V663" s="259">
        <v>0</v>
      </c>
      <c r="W663" s="259">
        <v>0</v>
      </c>
      <c r="X663" s="259">
        <v>0</v>
      </c>
      <c r="Y663" s="259">
        <v>0</v>
      </c>
      <c r="Z663" s="259">
        <v>10</v>
      </c>
      <c r="AA663" s="259">
        <v>34</v>
      </c>
      <c r="AB663" s="259">
        <v>0</v>
      </c>
      <c r="AC663" s="259">
        <v>0</v>
      </c>
      <c r="AD663" s="259">
        <v>2</v>
      </c>
      <c r="AE663" s="259">
        <v>0</v>
      </c>
      <c r="AF663" s="259">
        <v>4</v>
      </c>
      <c r="AG663" s="259">
        <v>0</v>
      </c>
      <c r="AH663" s="259">
        <v>0</v>
      </c>
      <c r="AI663" s="259">
        <v>0</v>
      </c>
      <c r="AJ663" s="259">
        <v>11</v>
      </c>
      <c r="AK663" s="128"/>
      <c r="AL663" s="259">
        <v>494</v>
      </c>
      <c r="AM663" s="259">
        <v>93</v>
      </c>
      <c r="AN663" s="259">
        <v>165</v>
      </c>
      <c r="AO663" s="259">
        <v>7</v>
      </c>
    </row>
    <row r="664" spans="1:41">
      <c r="A664" s="131">
        <f t="shared" si="82"/>
        <v>494093176</v>
      </c>
      <c r="B664" s="132" t="str">
        <f t="shared" si="82"/>
        <v>PIONEER CS OF SCIENCE</v>
      </c>
      <c r="C664" s="143">
        <f t="shared" si="80"/>
        <v>0</v>
      </c>
      <c r="D664" s="143">
        <f t="shared" si="80"/>
        <v>0</v>
      </c>
      <c r="E664" s="143">
        <f t="shared" si="80"/>
        <v>0</v>
      </c>
      <c r="F664" s="143">
        <f t="shared" si="79"/>
        <v>0</v>
      </c>
      <c r="G664" s="143">
        <f t="shared" si="79"/>
        <v>2</v>
      </c>
      <c r="H664" s="143">
        <f t="shared" si="79"/>
        <v>18</v>
      </c>
      <c r="I664" s="143">
        <f t="shared" si="83"/>
        <v>0.78749999999999998</v>
      </c>
      <c r="J664" s="143"/>
      <c r="K664" s="143">
        <f t="shared" si="81"/>
        <v>0</v>
      </c>
      <c r="L664" s="143">
        <f t="shared" si="81"/>
        <v>0</v>
      </c>
      <c r="M664" s="143">
        <f t="shared" si="81"/>
        <v>1</v>
      </c>
      <c r="N664" s="143">
        <f t="shared" si="81"/>
        <v>0</v>
      </c>
      <c r="O664" s="143">
        <f t="shared" si="81"/>
        <v>2</v>
      </c>
      <c r="P664" s="143">
        <f t="shared" si="84"/>
        <v>10</v>
      </c>
      <c r="Q664" s="143">
        <f t="shared" si="85"/>
        <v>10</v>
      </c>
      <c r="R664" s="143">
        <f t="shared" si="86"/>
        <v>21</v>
      </c>
      <c r="S664" s="146"/>
      <c r="T664" s="259">
        <v>494093176</v>
      </c>
      <c r="U664" s="129" t="s">
        <v>707</v>
      </c>
      <c r="V664" s="259">
        <v>0</v>
      </c>
      <c r="W664" s="259">
        <v>0</v>
      </c>
      <c r="X664" s="259">
        <v>0</v>
      </c>
      <c r="Y664" s="259">
        <v>0</v>
      </c>
      <c r="Z664" s="259">
        <v>2</v>
      </c>
      <c r="AA664" s="259">
        <v>18</v>
      </c>
      <c r="AB664" s="259">
        <v>0</v>
      </c>
      <c r="AC664" s="259">
        <v>0</v>
      </c>
      <c r="AD664" s="259">
        <v>1</v>
      </c>
      <c r="AE664" s="259">
        <v>0</v>
      </c>
      <c r="AF664" s="259">
        <v>2</v>
      </c>
      <c r="AG664" s="259">
        <v>0</v>
      </c>
      <c r="AH664" s="259">
        <v>0</v>
      </c>
      <c r="AI664" s="259">
        <v>0</v>
      </c>
      <c r="AJ664" s="259">
        <v>10</v>
      </c>
      <c r="AK664" s="128"/>
      <c r="AL664" s="259">
        <v>494</v>
      </c>
      <c r="AM664" s="259">
        <v>93</v>
      </c>
      <c r="AN664" s="259">
        <v>176</v>
      </c>
      <c r="AO664" s="259">
        <v>10</v>
      </c>
    </row>
    <row r="665" spans="1:41">
      <c r="A665" s="131">
        <f t="shared" si="82"/>
        <v>494093248</v>
      </c>
      <c r="B665" s="132" t="str">
        <f t="shared" si="82"/>
        <v>PIONEER CS OF SCIENCE</v>
      </c>
      <c r="C665" s="143">
        <f t="shared" si="80"/>
        <v>0</v>
      </c>
      <c r="D665" s="143">
        <f t="shared" si="80"/>
        <v>0</v>
      </c>
      <c r="E665" s="143">
        <f t="shared" si="80"/>
        <v>0</v>
      </c>
      <c r="F665" s="143">
        <f t="shared" si="79"/>
        <v>0</v>
      </c>
      <c r="G665" s="143">
        <f t="shared" si="79"/>
        <v>28</v>
      </c>
      <c r="H665" s="143">
        <f t="shared" si="79"/>
        <v>39</v>
      </c>
      <c r="I665" s="143">
        <f t="shared" si="83"/>
        <v>3.15</v>
      </c>
      <c r="J665" s="143"/>
      <c r="K665" s="143">
        <f t="shared" si="81"/>
        <v>0</v>
      </c>
      <c r="L665" s="143">
        <f t="shared" si="81"/>
        <v>0</v>
      </c>
      <c r="M665" s="143">
        <f t="shared" si="81"/>
        <v>17</v>
      </c>
      <c r="N665" s="143">
        <f t="shared" si="81"/>
        <v>0</v>
      </c>
      <c r="O665" s="143">
        <f t="shared" si="81"/>
        <v>24</v>
      </c>
      <c r="P665" s="143">
        <f t="shared" si="84"/>
        <v>25</v>
      </c>
      <c r="Q665" s="143">
        <f t="shared" si="85"/>
        <v>10</v>
      </c>
      <c r="R665" s="143">
        <f t="shared" si="86"/>
        <v>84</v>
      </c>
      <c r="S665" s="146"/>
      <c r="T665" s="259">
        <v>494093248</v>
      </c>
      <c r="U665" s="129" t="s">
        <v>707</v>
      </c>
      <c r="V665" s="259">
        <v>0</v>
      </c>
      <c r="W665" s="259">
        <v>0</v>
      </c>
      <c r="X665" s="259">
        <v>0</v>
      </c>
      <c r="Y665" s="259">
        <v>0</v>
      </c>
      <c r="Z665" s="259">
        <v>28</v>
      </c>
      <c r="AA665" s="259">
        <v>39</v>
      </c>
      <c r="AB665" s="259">
        <v>0</v>
      </c>
      <c r="AC665" s="259">
        <v>0</v>
      </c>
      <c r="AD665" s="259">
        <v>17</v>
      </c>
      <c r="AE665" s="259">
        <v>0</v>
      </c>
      <c r="AF665" s="259">
        <v>24</v>
      </c>
      <c r="AG665" s="259">
        <v>0</v>
      </c>
      <c r="AH665" s="259">
        <v>0</v>
      </c>
      <c r="AI665" s="259">
        <v>0</v>
      </c>
      <c r="AJ665" s="259">
        <v>25</v>
      </c>
      <c r="AK665" s="128"/>
      <c r="AL665" s="259">
        <v>494</v>
      </c>
      <c r="AM665" s="259">
        <v>93</v>
      </c>
      <c r="AN665" s="259">
        <v>248</v>
      </c>
      <c r="AO665" s="259">
        <v>10</v>
      </c>
    </row>
    <row r="666" spans="1:41">
      <c r="A666" s="131">
        <f t="shared" si="82"/>
        <v>494093262</v>
      </c>
      <c r="B666" s="132" t="str">
        <f t="shared" si="82"/>
        <v>PIONEER CS OF SCIENCE</v>
      </c>
      <c r="C666" s="143">
        <f t="shared" si="80"/>
        <v>0</v>
      </c>
      <c r="D666" s="143">
        <f t="shared" si="80"/>
        <v>0</v>
      </c>
      <c r="E666" s="143">
        <f t="shared" si="80"/>
        <v>0</v>
      </c>
      <c r="F666" s="143">
        <f t="shared" si="79"/>
        <v>0</v>
      </c>
      <c r="G666" s="143">
        <f t="shared" si="79"/>
        <v>0</v>
      </c>
      <c r="H666" s="143">
        <f t="shared" si="79"/>
        <v>10</v>
      </c>
      <c r="I666" s="143">
        <f t="shared" si="83"/>
        <v>0.375</v>
      </c>
      <c r="J666" s="143"/>
      <c r="K666" s="143">
        <f t="shared" si="81"/>
        <v>0</v>
      </c>
      <c r="L666" s="143">
        <f t="shared" si="81"/>
        <v>0</v>
      </c>
      <c r="M666" s="143">
        <f t="shared" si="81"/>
        <v>0</v>
      </c>
      <c r="N666" s="143">
        <f t="shared" si="81"/>
        <v>0</v>
      </c>
      <c r="O666" s="143">
        <f t="shared" si="81"/>
        <v>0</v>
      </c>
      <c r="P666" s="143">
        <f t="shared" si="84"/>
        <v>0</v>
      </c>
      <c r="Q666" s="143">
        <f t="shared" si="85"/>
        <v>1</v>
      </c>
      <c r="R666" s="143">
        <f t="shared" si="86"/>
        <v>10</v>
      </c>
      <c r="S666" s="146"/>
      <c r="T666" s="259">
        <v>494093262</v>
      </c>
      <c r="U666" s="129" t="s">
        <v>707</v>
      </c>
      <c r="V666" s="259">
        <v>0</v>
      </c>
      <c r="W666" s="259">
        <v>0</v>
      </c>
      <c r="X666" s="259">
        <v>0</v>
      </c>
      <c r="Y666" s="259">
        <v>0</v>
      </c>
      <c r="Z666" s="259">
        <v>0</v>
      </c>
      <c r="AA666" s="259">
        <v>10</v>
      </c>
      <c r="AB666" s="259">
        <v>0</v>
      </c>
      <c r="AC666" s="259">
        <v>0</v>
      </c>
      <c r="AD666" s="259">
        <v>0</v>
      </c>
      <c r="AE666" s="259">
        <v>0</v>
      </c>
      <c r="AF666" s="259">
        <v>0</v>
      </c>
      <c r="AG666" s="259">
        <v>0</v>
      </c>
      <c r="AH666" s="259">
        <v>0</v>
      </c>
      <c r="AI666" s="259">
        <v>0</v>
      </c>
      <c r="AJ666" s="259">
        <v>0</v>
      </c>
      <c r="AK666" s="128"/>
      <c r="AL666" s="259">
        <v>494</v>
      </c>
      <c r="AM666" s="259">
        <v>93</v>
      </c>
      <c r="AN666" s="259">
        <v>262</v>
      </c>
      <c r="AO666" s="259">
        <v>1</v>
      </c>
    </row>
    <row r="667" spans="1:41">
      <c r="A667" s="131">
        <f t="shared" si="82"/>
        <v>494093293</v>
      </c>
      <c r="B667" s="132" t="str">
        <f t="shared" si="82"/>
        <v>PIONEER CS OF SCIENCE</v>
      </c>
      <c r="C667" s="143">
        <f t="shared" si="80"/>
        <v>0</v>
      </c>
      <c r="D667" s="143">
        <f t="shared" si="80"/>
        <v>0</v>
      </c>
      <c r="E667" s="143">
        <f t="shared" si="80"/>
        <v>0</v>
      </c>
      <c r="F667" s="143">
        <f t="shared" si="80"/>
        <v>0</v>
      </c>
      <c r="G667" s="143">
        <f t="shared" si="80"/>
        <v>2</v>
      </c>
      <c r="H667" s="143">
        <f t="shared" si="80"/>
        <v>0</v>
      </c>
      <c r="I667" s="143">
        <f t="shared" si="83"/>
        <v>7.4999999999999997E-2</v>
      </c>
      <c r="J667" s="143"/>
      <c r="K667" s="143">
        <f t="shared" si="81"/>
        <v>0</v>
      </c>
      <c r="L667" s="143">
        <f t="shared" si="81"/>
        <v>0</v>
      </c>
      <c r="M667" s="143">
        <f t="shared" si="81"/>
        <v>0</v>
      </c>
      <c r="N667" s="143">
        <f t="shared" si="81"/>
        <v>0</v>
      </c>
      <c r="O667" s="143">
        <f t="shared" si="81"/>
        <v>2</v>
      </c>
      <c r="P667" s="143">
        <f t="shared" si="84"/>
        <v>0</v>
      </c>
      <c r="Q667" s="143">
        <f t="shared" si="85"/>
        <v>10</v>
      </c>
      <c r="R667" s="143">
        <f t="shared" si="86"/>
        <v>2</v>
      </c>
      <c r="S667" s="146"/>
      <c r="T667" s="259">
        <v>494093293</v>
      </c>
      <c r="U667" s="129" t="s">
        <v>707</v>
      </c>
      <c r="V667" s="259">
        <v>0</v>
      </c>
      <c r="W667" s="259">
        <v>0</v>
      </c>
      <c r="X667" s="259">
        <v>0</v>
      </c>
      <c r="Y667" s="259">
        <v>0</v>
      </c>
      <c r="Z667" s="259">
        <v>2</v>
      </c>
      <c r="AA667" s="259">
        <v>0</v>
      </c>
      <c r="AB667" s="259">
        <v>0</v>
      </c>
      <c r="AC667" s="259">
        <v>0</v>
      </c>
      <c r="AD667" s="259">
        <v>0</v>
      </c>
      <c r="AE667" s="259">
        <v>0</v>
      </c>
      <c r="AF667" s="259">
        <v>2</v>
      </c>
      <c r="AG667" s="259">
        <v>0</v>
      </c>
      <c r="AH667" s="259">
        <v>0</v>
      </c>
      <c r="AI667" s="259">
        <v>0</v>
      </c>
      <c r="AJ667" s="259">
        <v>0</v>
      </c>
      <c r="AK667" s="128"/>
      <c r="AL667" s="259">
        <v>494</v>
      </c>
      <c r="AM667" s="259">
        <v>93</v>
      </c>
      <c r="AN667" s="259">
        <v>293</v>
      </c>
      <c r="AO667" s="259">
        <v>10</v>
      </c>
    </row>
    <row r="668" spans="1:41">
      <c r="A668" s="131">
        <f t="shared" si="82"/>
        <v>494093346</v>
      </c>
      <c r="B668" s="132" t="str">
        <f t="shared" si="82"/>
        <v>PIONEER CS OF SCIENCE</v>
      </c>
      <c r="C668" s="143">
        <f t="shared" ref="C668:H710" si="87">ROUND(V668,0)</f>
        <v>0</v>
      </c>
      <c r="D668" s="143">
        <f t="shared" si="87"/>
        <v>0</v>
      </c>
      <c r="E668" s="143">
        <f t="shared" si="87"/>
        <v>0</v>
      </c>
      <c r="F668" s="143">
        <f t="shared" si="87"/>
        <v>0</v>
      </c>
      <c r="G668" s="143">
        <f t="shared" si="87"/>
        <v>0</v>
      </c>
      <c r="H668" s="143">
        <f t="shared" si="87"/>
        <v>1</v>
      </c>
      <c r="I668" s="143">
        <f t="shared" si="83"/>
        <v>3.7499999999999999E-2</v>
      </c>
      <c r="J668" s="143"/>
      <c r="K668" s="143">
        <f t="shared" si="81"/>
        <v>0</v>
      </c>
      <c r="L668" s="143">
        <f t="shared" si="81"/>
        <v>0</v>
      </c>
      <c r="M668" s="143">
        <f t="shared" si="81"/>
        <v>0</v>
      </c>
      <c r="N668" s="143">
        <f t="shared" si="81"/>
        <v>0</v>
      </c>
      <c r="O668" s="143">
        <f t="shared" si="81"/>
        <v>0</v>
      </c>
      <c r="P668" s="143">
        <f t="shared" si="84"/>
        <v>1</v>
      </c>
      <c r="Q668" s="143">
        <f t="shared" si="85"/>
        <v>10</v>
      </c>
      <c r="R668" s="143">
        <f t="shared" si="86"/>
        <v>1</v>
      </c>
      <c r="S668" s="146"/>
      <c r="T668" s="259">
        <v>494093346</v>
      </c>
      <c r="U668" s="129" t="s">
        <v>707</v>
      </c>
      <c r="V668" s="259">
        <v>0</v>
      </c>
      <c r="W668" s="259">
        <v>0</v>
      </c>
      <c r="X668" s="259">
        <v>0</v>
      </c>
      <c r="Y668" s="259">
        <v>0</v>
      </c>
      <c r="Z668" s="259">
        <v>0</v>
      </c>
      <c r="AA668" s="259">
        <v>1</v>
      </c>
      <c r="AB668" s="259">
        <v>0</v>
      </c>
      <c r="AC668" s="259">
        <v>0</v>
      </c>
      <c r="AD668" s="259">
        <v>0</v>
      </c>
      <c r="AE668" s="259">
        <v>0</v>
      </c>
      <c r="AF668" s="259">
        <v>0</v>
      </c>
      <c r="AG668" s="259">
        <v>0</v>
      </c>
      <c r="AH668" s="259">
        <v>0</v>
      </c>
      <c r="AI668" s="259">
        <v>0</v>
      </c>
      <c r="AJ668" s="259">
        <v>1</v>
      </c>
      <c r="AK668" s="128"/>
      <c r="AL668" s="259">
        <v>494</v>
      </c>
      <c r="AM668" s="259">
        <v>93</v>
      </c>
      <c r="AN668" s="259">
        <v>346</v>
      </c>
      <c r="AO668" s="259">
        <v>10</v>
      </c>
    </row>
    <row r="669" spans="1:41">
      <c r="A669" s="131">
        <f t="shared" si="82"/>
        <v>496201072</v>
      </c>
      <c r="B669" s="132" t="str">
        <f t="shared" si="82"/>
        <v>GLOBAL LEARNING</v>
      </c>
      <c r="C669" s="143">
        <f t="shared" si="87"/>
        <v>0</v>
      </c>
      <c r="D669" s="143">
        <f t="shared" si="87"/>
        <v>0</v>
      </c>
      <c r="E669" s="143">
        <f t="shared" si="87"/>
        <v>0</v>
      </c>
      <c r="F669" s="143">
        <f t="shared" si="87"/>
        <v>0</v>
      </c>
      <c r="G669" s="143">
        <f t="shared" si="87"/>
        <v>3</v>
      </c>
      <c r="H669" s="143">
        <f t="shared" si="87"/>
        <v>4</v>
      </c>
      <c r="I669" s="143">
        <f t="shared" si="83"/>
        <v>0.26250000000000001</v>
      </c>
      <c r="J669" s="143"/>
      <c r="K669" s="143">
        <f t="shared" si="81"/>
        <v>0</v>
      </c>
      <c r="L669" s="143">
        <f t="shared" si="81"/>
        <v>0</v>
      </c>
      <c r="M669" s="143">
        <f t="shared" si="81"/>
        <v>0</v>
      </c>
      <c r="N669" s="143">
        <f t="shared" si="81"/>
        <v>0</v>
      </c>
      <c r="O669" s="143">
        <f t="shared" si="81"/>
        <v>1</v>
      </c>
      <c r="P669" s="143">
        <f t="shared" si="84"/>
        <v>0</v>
      </c>
      <c r="Q669" s="143">
        <f t="shared" si="85"/>
        <v>3</v>
      </c>
      <c r="R669" s="143">
        <f t="shared" si="86"/>
        <v>7</v>
      </c>
      <c r="S669" s="146"/>
      <c r="T669" s="259">
        <v>496201072</v>
      </c>
      <c r="U669" s="129" t="s">
        <v>708</v>
      </c>
      <c r="V669" s="259">
        <v>0</v>
      </c>
      <c r="W669" s="259">
        <v>0</v>
      </c>
      <c r="X669" s="259">
        <v>0</v>
      </c>
      <c r="Y669" s="259">
        <v>0</v>
      </c>
      <c r="Z669" s="259">
        <v>3</v>
      </c>
      <c r="AA669" s="259">
        <v>4</v>
      </c>
      <c r="AB669" s="259">
        <v>0</v>
      </c>
      <c r="AC669" s="259">
        <v>0</v>
      </c>
      <c r="AD669" s="259">
        <v>0</v>
      </c>
      <c r="AE669" s="259">
        <v>0</v>
      </c>
      <c r="AF669" s="259">
        <v>1</v>
      </c>
      <c r="AG669" s="259">
        <v>0</v>
      </c>
      <c r="AH669" s="259">
        <v>0</v>
      </c>
      <c r="AI669" s="259">
        <v>0</v>
      </c>
      <c r="AJ669" s="259">
        <v>0</v>
      </c>
      <c r="AK669" s="128"/>
      <c r="AL669" s="259">
        <v>496</v>
      </c>
      <c r="AM669" s="259">
        <v>201</v>
      </c>
      <c r="AN669" s="259">
        <v>72</v>
      </c>
      <c r="AO669" s="259">
        <v>3</v>
      </c>
    </row>
    <row r="670" spans="1:41">
      <c r="A670" s="131">
        <f t="shared" si="82"/>
        <v>496201094</v>
      </c>
      <c r="B670" s="132" t="str">
        <f t="shared" si="82"/>
        <v>GLOBAL LEARNING</v>
      </c>
      <c r="C670" s="143">
        <f t="shared" si="87"/>
        <v>0</v>
      </c>
      <c r="D670" s="143">
        <f t="shared" si="87"/>
        <v>0</v>
      </c>
      <c r="E670" s="143">
        <f t="shared" si="87"/>
        <v>0</v>
      </c>
      <c r="F670" s="143">
        <f t="shared" si="87"/>
        <v>0</v>
      </c>
      <c r="G670" s="143">
        <f t="shared" si="87"/>
        <v>0</v>
      </c>
      <c r="H670" s="143">
        <f t="shared" si="87"/>
        <v>2</v>
      </c>
      <c r="I670" s="143">
        <f t="shared" si="83"/>
        <v>7.4999999999999997E-2</v>
      </c>
      <c r="J670" s="143"/>
      <c r="K670" s="143">
        <f t="shared" si="81"/>
        <v>0</v>
      </c>
      <c r="L670" s="143">
        <f t="shared" si="81"/>
        <v>0</v>
      </c>
      <c r="M670" s="143">
        <f t="shared" si="81"/>
        <v>0</v>
      </c>
      <c r="N670" s="143">
        <f t="shared" si="81"/>
        <v>0</v>
      </c>
      <c r="O670" s="143">
        <f t="shared" si="81"/>
        <v>0</v>
      </c>
      <c r="P670" s="143">
        <f t="shared" si="84"/>
        <v>2</v>
      </c>
      <c r="Q670" s="143">
        <f t="shared" si="85"/>
        <v>10</v>
      </c>
      <c r="R670" s="143">
        <f t="shared" si="86"/>
        <v>2</v>
      </c>
      <c r="S670" s="146"/>
      <c r="T670" s="259">
        <v>496201094</v>
      </c>
      <c r="U670" s="129" t="s">
        <v>708</v>
      </c>
      <c r="V670" s="259">
        <v>0</v>
      </c>
      <c r="W670" s="259">
        <v>0</v>
      </c>
      <c r="X670" s="259">
        <v>0</v>
      </c>
      <c r="Y670" s="259">
        <v>0</v>
      </c>
      <c r="Z670" s="259">
        <v>0</v>
      </c>
      <c r="AA670" s="259">
        <v>2</v>
      </c>
      <c r="AB670" s="259">
        <v>0</v>
      </c>
      <c r="AC670" s="259">
        <v>0</v>
      </c>
      <c r="AD670" s="259">
        <v>0</v>
      </c>
      <c r="AE670" s="259">
        <v>0</v>
      </c>
      <c r="AF670" s="259">
        <v>0</v>
      </c>
      <c r="AG670" s="259">
        <v>0</v>
      </c>
      <c r="AH670" s="259">
        <v>0</v>
      </c>
      <c r="AI670" s="259">
        <v>0</v>
      </c>
      <c r="AJ670" s="259">
        <v>2</v>
      </c>
      <c r="AK670" s="128"/>
      <c r="AL670" s="259">
        <v>496</v>
      </c>
      <c r="AM670" s="259">
        <v>201</v>
      </c>
      <c r="AN670" s="259">
        <v>94</v>
      </c>
      <c r="AO670" s="259">
        <v>10</v>
      </c>
    </row>
    <row r="671" spans="1:41">
      <c r="A671" s="131">
        <f t="shared" si="82"/>
        <v>496201201</v>
      </c>
      <c r="B671" s="132" t="str">
        <f t="shared" si="82"/>
        <v>GLOBAL LEARNING</v>
      </c>
      <c r="C671" s="143">
        <f t="shared" si="87"/>
        <v>0</v>
      </c>
      <c r="D671" s="143">
        <f t="shared" si="87"/>
        <v>0</v>
      </c>
      <c r="E671" s="143">
        <f t="shared" si="87"/>
        <v>0</v>
      </c>
      <c r="F671" s="143">
        <f t="shared" si="87"/>
        <v>73</v>
      </c>
      <c r="G671" s="143">
        <f t="shared" si="87"/>
        <v>225</v>
      </c>
      <c r="H671" s="143">
        <f t="shared" si="87"/>
        <v>157</v>
      </c>
      <c r="I671" s="143">
        <f t="shared" si="83"/>
        <v>18.5625</v>
      </c>
      <c r="J671" s="143"/>
      <c r="K671" s="143">
        <f t="shared" si="81"/>
        <v>0</v>
      </c>
      <c r="L671" s="143">
        <f t="shared" si="81"/>
        <v>0</v>
      </c>
      <c r="M671" s="143">
        <f t="shared" si="81"/>
        <v>40</v>
      </c>
      <c r="N671" s="143">
        <f t="shared" si="81"/>
        <v>0</v>
      </c>
      <c r="O671" s="143">
        <f t="shared" si="81"/>
        <v>166</v>
      </c>
      <c r="P671" s="143">
        <f t="shared" si="84"/>
        <v>93</v>
      </c>
      <c r="Q671" s="143">
        <f t="shared" si="85"/>
        <v>10</v>
      </c>
      <c r="R671" s="143">
        <f t="shared" si="86"/>
        <v>495</v>
      </c>
      <c r="S671" s="146"/>
      <c r="T671" s="259">
        <v>496201201</v>
      </c>
      <c r="U671" s="129" t="s">
        <v>708</v>
      </c>
      <c r="V671" s="259">
        <v>0</v>
      </c>
      <c r="W671" s="259">
        <v>0</v>
      </c>
      <c r="X671" s="259">
        <v>0</v>
      </c>
      <c r="Y671" s="259">
        <v>73</v>
      </c>
      <c r="Z671" s="259">
        <v>225</v>
      </c>
      <c r="AA671" s="259">
        <v>157</v>
      </c>
      <c r="AB671" s="259">
        <v>0</v>
      </c>
      <c r="AC671" s="259">
        <v>0</v>
      </c>
      <c r="AD671" s="259">
        <v>40</v>
      </c>
      <c r="AE671" s="259">
        <v>0</v>
      </c>
      <c r="AF671" s="259">
        <v>166</v>
      </c>
      <c r="AG671" s="259">
        <v>0</v>
      </c>
      <c r="AH671" s="259">
        <v>0</v>
      </c>
      <c r="AI671" s="259">
        <v>0</v>
      </c>
      <c r="AJ671" s="259">
        <v>93</v>
      </c>
      <c r="AK671" s="128"/>
      <c r="AL671" s="259">
        <v>496</v>
      </c>
      <c r="AM671" s="259">
        <v>201</v>
      </c>
      <c r="AN671" s="259">
        <v>201</v>
      </c>
      <c r="AO671" s="259">
        <v>10</v>
      </c>
    </row>
    <row r="672" spans="1:41">
      <c r="A672" s="131">
        <f t="shared" si="82"/>
        <v>496201310</v>
      </c>
      <c r="B672" s="132" t="str">
        <f t="shared" si="82"/>
        <v>GLOBAL LEARNING</v>
      </c>
      <c r="C672" s="143">
        <f t="shared" si="87"/>
        <v>0</v>
      </c>
      <c r="D672" s="143">
        <f t="shared" si="87"/>
        <v>0</v>
      </c>
      <c r="E672" s="143">
        <f t="shared" si="87"/>
        <v>0</v>
      </c>
      <c r="F672" s="143">
        <f t="shared" si="87"/>
        <v>0</v>
      </c>
      <c r="G672" s="143">
        <f t="shared" si="87"/>
        <v>1</v>
      </c>
      <c r="H672" s="143">
        <f t="shared" si="87"/>
        <v>1</v>
      </c>
      <c r="I672" s="143">
        <f t="shared" si="83"/>
        <v>7.4999999999999997E-2</v>
      </c>
      <c r="J672" s="143"/>
      <c r="K672" s="143">
        <f t="shared" si="81"/>
        <v>0</v>
      </c>
      <c r="L672" s="143">
        <f t="shared" si="81"/>
        <v>0</v>
      </c>
      <c r="M672" s="143">
        <f t="shared" si="81"/>
        <v>0</v>
      </c>
      <c r="N672" s="143">
        <f t="shared" si="81"/>
        <v>0</v>
      </c>
      <c r="O672" s="143">
        <f t="shared" si="81"/>
        <v>0</v>
      </c>
      <c r="P672" s="143">
        <f t="shared" si="84"/>
        <v>0</v>
      </c>
      <c r="Q672" s="143">
        <f t="shared" si="85"/>
        <v>1</v>
      </c>
      <c r="R672" s="143">
        <f t="shared" si="86"/>
        <v>2</v>
      </c>
      <c r="S672" s="146"/>
      <c r="T672" s="259">
        <v>496201310</v>
      </c>
      <c r="U672" s="129" t="s">
        <v>708</v>
      </c>
      <c r="V672" s="259">
        <v>0</v>
      </c>
      <c r="W672" s="259">
        <v>0</v>
      </c>
      <c r="X672" s="259">
        <v>0</v>
      </c>
      <c r="Y672" s="259">
        <v>0</v>
      </c>
      <c r="Z672" s="259">
        <v>1</v>
      </c>
      <c r="AA672" s="259">
        <v>1</v>
      </c>
      <c r="AB672" s="259">
        <v>0</v>
      </c>
      <c r="AC672" s="259">
        <v>0</v>
      </c>
      <c r="AD672" s="259">
        <v>0</v>
      </c>
      <c r="AE672" s="259">
        <v>0</v>
      </c>
      <c r="AF672" s="259">
        <v>0</v>
      </c>
      <c r="AG672" s="259">
        <v>0</v>
      </c>
      <c r="AH672" s="259">
        <v>0</v>
      </c>
      <c r="AI672" s="259">
        <v>0</v>
      </c>
      <c r="AJ672" s="259">
        <v>0</v>
      </c>
      <c r="AK672" s="128"/>
      <c r="AL672" s="259">
        <v>496</v>
      </c>
      <c r="AM672" s="259">
        <v>201</v>
      </c>
      <c r="AN672" s="259">
        <v>310</v>
      </c>
      <c r="AO672" s="259">
        <v>1</v>
      </c>
    </row>
    <row r="673" spans="1:41">
      <c r="A673" s="131">
        <f t="shared" si="82"/>
        <v>496201331</v>
      </c>
      <c r="B673" s="132" t="str">
        <f t="shared" si="82"/>
        <v>GLOBAL LEARNING</v>
      </c>
      <c r="C673" s="143">
        <f t="shared" si="87"/>
        <v>0</v>
      </c>
      <c r="D673" s="143">
        <f t="shared" si="87"/>
        <v>0</v>
      </c>
      <c r="E673" s="143">
        <f t="shared" si="87"/>
        <v>0</v>
      </c>
      <c r="F673" s="143">
        <f t="shared" si="87"/>
        <v>0</v>
      </c>
      <c r="G673" s="143">
        <f t="shared" si="87"/>
        <v>1</v>
      </c>
      <c r="H673" s="143">
        <f t="shared" si="87"/>
        <v>0</v>
      </c>
      <c r="I673" s="143">
        <f t="shared" si="83"/>
        <v>3.7499999999999999E-2</v>
      </c>
      <c r="J673" s="143"/>
      <c r="K673" s="143">
        <f t="shared" si="81"/>
        <v>0</v>
      </c>
      <c r="L673" s="143">
        <f t="shared" si="81"/>
        <v>0</v>
      </c>
      <c r="M673" s="143">
        <f t="shared" si="81"/>
        <v>0</v>
      </c>
      <c r="N673" s="143">
        <f t="shared" si="81"/>
        <v>0</v>
      </c>
      <c r="O673" s="143">
        <f t="shared" si="81"/>
        <v>0</v>
      </c>
      <c r="P673" s="143">
        <f t="shared" si="84"/>
        <v>0</v>
      </c>
      <c r="Q673" s="143">
        <f t="shared" si="85"/>
        <v>1</v>
      </c>
      <c r="R673" s="143">
        <f t="shared" si="86"/>
        <v>1</v>
      </c>
      <c r="S673" s="146"/>
      <c r="T673" s="259">
        <v>496201331</v>
      </c>
      <c r="U673" s="129" t="s">
        <v>708</v>
      </c>
      <c r="V673" s="259">
        <v>0</v>
      </c>
      <c r="W673" s="259">
        <v>0</v>
      </c>
      <c r="X673" s="259">
        <v>0</v>
      </c>
      <c r="Y673" s="259">
        <v>0</v>
      </c>
      <c r="Z673" s="259">
        <v>1</v>
      </c>
      <c r="AA673" s="259">
        <v>0</v>
      </c>
      <c r="AB673" s="259">
        <v>0</v>
      </c>
      <c r="AC673" s="259">
        <v>0</v>
      </c>
      <c r="AD673" s="259">
        <v>0</v>
      </c>
      <c r="AE673" s="259">
        <v>0</v>
      </c>
      <c r="AF673" s="259">
        <v>0</v>
      </c>
      <c r="AG673" s="259">
        <v>0</v>
      </c>
      <c r="AH673" s="259">
        <v>0</v>
      </c>
      <c r="AI673" s="259">
        <v>0</v>
      </c>
      <c r="AJ673" s="259">
        <v>0</v>
      </c>
      <c r="AK673" s="128"/>
      <c r="AL673" s="259">
        <v>496</v>
      </c>
      <c r="AM673" s="259">
        <v>201</v>
      </c>
      <c r="AN673" s="259">
        <v>331</v>
      </c>
      <c r="AO673" s="259">
        <v>1</v>
      </c>
    </row>
    <row r="674" spans="1:41">
      <c r="A674" s="131">
        <f t="shared" si="82"/>
        <v>496201665</v>
      </c>
      <c r="B674" s="132" t="str">
        <f t="shared" si="82"/>
        <v>GLOBAL LEARNING</v>
      </c>
      <c r="C674" s="143">
        <f t="shared" si="87"/>
        <v>0</v>
      </c>
      <c r="D674" s="143">
        <f t="shared" si="87"/>
        <v>0</v>
      </c>
      <c r="E674" s="143">
        <f t="shared" si="87"/>
        <v>0</v>
      </c>
      <c r="F674" s="143">
        <f t="shared" si="87"/>
        <v>0</v>
      </c>
      <c r="G674" s="143">
        <f t="shared" si="87"/>
        <v>0</v>
      </c>
      <c r="H674" s="143">
        <f t="shared" si="87"/>
        <v>1</v>
      </c>
      <c r="I674" s="143">
        <f t="shared" si="83"/>
        <v>3.7499999999999999E-2</v>
      </c>
      <c r="J674" s="143"/>
      <c r="K674" s="143">
        <f t="shared" ref="K674:O724" si="88">ROUND(AB674,0)</f>
        <v>0</v>
      </c>
      <c r="L674" s="143">
        <f t="shared" si="88"/>
        <v>0</v>
      </c>
      <c r="M674" s="143">
        <f t="shared" si="88"/>
        <v>0</v>
      </c>
      <c r="N674" s="143">
        <f t="shared" si="88"/>
        <v>0</v>
      </c>
      <c r="O674" s="143">
        <f t="shared" si="88"/>
        <v>0</v>
      </c>
      <c r="P674" s="143">
        <f t="shared" si="84"/>
        <v>1</v>
      </c>
      <c r="Q674" s="143">
        <f t="shared" si="85"/>
        <v>10</v>
      </c>
      <c r="R674" s="143">
        <f t="shared" si="86"/>
        <v>1</v>
      </c>
      <c r="S674" s="146"/>
      <c r="T674" s="259">
        <v>496201665</v>
      </c>
      <c r="U674" s="129" t="s">
        <v>708</v>
      </c>
      <c r="V674" s="259">
        <v>0</v>
      </c>
      <c r="W674" s="259">
        <v>0</v>
      </c>
      <c r="X674" s="259">
        <v>0</v>
      </c>
      <c r="Y674" s="259">
        <v>0</v>
      </c>
      <c r="Z674" s="259">
        <v>0</v>
      </c>
      <c r="AA674" s="259">
        <v>1</v>
      </c>
      <c r="AB674" s="259">
        <v>0</v>
      </c>
      <c r="AC674" s="259">
        <v>0</v>
      </c>
      <c r="AD674" s="259">
        <v>0</v>
      </c>
      <c r="AE674" s="259">
        <v>0</v>
      </c>
      <c r="AF674" s="259">
        <v>0</v>
      </c>
      <c r="AG674" s="259">
        <v>0</v>
      </c>
      <c r="AH674" s="259">
        <v>0</v>
      </c>
      <c r="AI674" s="259">
        <v>0</v>
      </c>
      <c r="AJ674" s="259">
        <v>1</v>
      </c>
      <c r="AK674" s="128"/>
      <c r="AL674" s="259">
        <v>496</v>
      </c>
      <c r="AM674" s="259">
        <v>201</v>
      </c>
      <c r="AN674" s="259">
        <v>665</v>
      </c>
      <c r="AO674" s="259">
        <v>10</v>
      </c>
    </row>
    <row r="675" spans="1:41">
      <c r="A675" s="131">
        <f t="shared" si="82"/>
        <v>497117005</v>
      </c>
      <c r="B675" s="132" t="str">
        <f t="shared" si="82"/>
        <v>PIONEER VALLEY CHINESE IMMERSION</v>
      </c>
      <c r="C675" s="143">
        <f t="shared" si="87"/>
        <v>0</v>
      </c>
      <c r="D675" s="143">
        <f t="shared" si="87"/>
        <v>0</v>
      </c>
      <c r="E675" s="143">
        <f t="shared" si="87"/>
        <v>0</v>
      </c>
      <c r="F675" s="143">
        <f t="shared" si="87"/>
        <v>4</v>
      </c>
      <c r="G675" s="143">
        <f t="shared" si="87"/>
        <v>1</v>
      </c>
      <c r="H675" s="143">
        <f t="shared" si="87"/>
        <v>1</v>
      </c>
      <c r="I675" s="143">
        <f t="shared" si="83"/>
        <v>0.22500000000000001</v>
      </c>
      <c r="J675" s="143"/>
      <c r="K675" s="143">
        <f t="shared" si="88"/>
        <v>0</v>
      </c>
      <c r="L675" s="143">
        <f t="shared" si="88"/>
        <v>0</v>
      </c>
      <c r="M675" s="143">
        <f t="shared" si="88"/>
        <v>0</v>
      </c>
      <c r="N675" s="143">
        <f t="shared" si="88"/>
        <v>0</v>
      </c>
      <c r="O675" s="143">
        <f t="shared" si="88"/>
        <v>0</v>
      </c>
      <c r="P675" s="143">
        <f t="shared" si="84"/>
        <v>0</v>
      </c>
      <c r="Q675" s="143">
        <f t="shared" si="85"/>
        <v>1</v>
      </c>
      <c r="R675" s="143">
        <f t="shared" si="86"/>
        <v>6</v>
      </c>
      <c r="S675" s="146"/>
      <c r="T675" s="259">
        <v>497117005</v>
      </c>
      <c r="U675" s="129" t="s">
        <v>86</v>
      </c>
      <c r="V675" s="259">
        <v>0</v>
      </c>
      <c r="W675" s="259">
        <v>0</v>
      </c>
      <c r="X675" s="259">
        <v>0</v>
      </c>
      <c r="Y675" s="259">
        <v>4</v>
      </c>
      <c r="Z675" s="259">
        <v>1</v>
      </c>
      <c r="AA675" s="259">
        <v>1</v>
      </c>
      <c r="AB675" s="259">
        <v>0</v>
      </c>
      <c r="AC675" s="259">
        <v>0</v>
      </c>
      <c r="AD675" s="259">
        <v>0</v>
      </c>
      <c r="AE675" s="259">
        <v>0</v>
      </c>
      <c r="AF675" s="259">
        <v>0</v>
      </c>
      <c r="AG675" s="259">
        <v>0</v>
      </c>
      <c r="AH675" s="259">
        <v>0</v>
      </c>
      <c r="AI675" s="259">
        <v>0</v>
      </c>
      <c r="AJ675" s="259">
        <v>0</v>
      </c>
      <c r="AK675" s="128"/>
      <c r="AL675" s="259">
        <v>497</v>
      </c>
      <c r="AM675" s="259">
        <v>117</v>
      </c>
      <c r="AN675" s="259">
        <v>5</v>
      </c>
      <c r="AO675" s="259">
        <v>1</v>
      </c>
    </row>
    <row r="676" spans="1:41">
      <c r="A676" s="131">
        <f t="shared" si="82"/>
        <v>497117008</v>
      </c>
      <c r="B676" s="132" t="str">
        <f t="shared" si="82"/>
        <v>PIONEER VALLEY CHINESE IMMERSION</v>
      </c>
      <c r="C676" s="143">
        <f t="shared" si="87"/>
        <v>0</v>
      </c>
      <c r="D676" s="143">
        <f t="shared" si="87"/>
        <v>0</v>
      </c>
      <c r="E676" s="143">
        <f t="shared" si="87"/>
        <v>13</v>
      </c>
      <c r="F676" s="143">
        <f t="shared" si="87"/>
        <v>41</v>
      </c>
      <c r="G676" s="143">
        <f t="shared" si="87"/>
        <v>20</v>
      </c>
      <c r="H676" s="143">
        <f t="shared" si="87"/>
        <v>0</v>
      </c>
      <c r="I676" s="143">
        <f t="shared" si="83"/>
        <v>3.0750000000000002</v>
      </c>
      <c r="J676" s="143"/>
      <c r="K676" s="143">
        <f t="shared" si="88"/>
        <v>0</v>
      </c>
      <c r="L676" s="143">
        <f t="shared" si="88"/>
        <v>0</v>
      </c>
      <c r="M676" s="143">
        <f t="shared" si="88"/>
        <v>8</v>
      </c>
      <c r="N676" s="143">
        <f t="shared" si="88"/>
        <v>0</v>
      </c>
      <c r="O676" s="143">
        <f t="shared" si="88"/>
        <v>19</v>
      </c>
      <c r="P676" s="143">
        <f t="shared" si="84"/>
        <v>3</v>
      </c>
      <c r="Q676" s="143">
        <f t="shared" si="85"/>
        <v>6</v>
      </c>
      <c r="R676" s="143">
        <f t="shared" si="86"/>
        <v>82</v>
      </c>
      <c r="S676" s="146"/>
      <c r="T676" s="259">
        <v>497117008</v>
      </c>
      <c r="U676" s="129" t="s">
        <v>86</v>
      </c>
      <c r="V676" s="259">
        <v>0</v>
      </c>
      <c r="W676" s="259">
        <v>0</v>
      </c>
      <c r="X676" s="259">
        <v>13</v>
      </c>
      <c r="Y676" s="259">
        <v>41</v>
      </c>
      <c r="Z676" s="259">
        <v>20</v>
      </c>
      <c r="AA676" s="259">
        <v>0</v>
      </c>
      <c r="AB676" s="259">
        <v>0</v>
      </c>
      <c r="AC676" s="259">
        <v>0</v>
      </c>
      <c r="AD676" s="259">
        <v>8</v>
      </c>
      <c r="AE676" s="259">
        <v>0</v>
      </c>
      <c r="AF676" s="259">
        <v>19</v>
      </c>
      <c r="AG676" s="259">
        <v>0</v>
      </c>
      <c r="AH676" s="259">
        <v>0</v>
      </c>
      <c r="AI676" s="259">
        <v>3</v>
      </c>
      <c r="AJ676" s="259">
        <v>0</v>
      </c>
      <c r="AK676" s="128"/>
      <c r="AL676" s="259">
        <v>497</v>
      </c>
      <c r="AM676" s="259">
        <v>117</v>
      </c>
      <c r="AN676" s="259">
        <v>8</v>
      </c>
      <c r="AO676" s="259">
        <v>6</v>
      </c>
    </row>
    <row r="677" spans="1:41">
      <c r="A677" s="131">
        <f t="shared" si="82"/>
        <v>497117024</v>
      </c>
      <c r="B677" s="132" t="str">
        <f t="shared" si="82"/>
        <v>PIONEER VALLEY CHINESE IMMERSION</v>
      </c>
      <c r="C677" s="143">
        <f t="shared" si="87"/>
        <v>0</v>
      </c>
      <c r="D677" s="143">
        <f t="shared" si="87"/>
        <v>0</v>
      </c>
      <c r="E677" s="143">
        <f t="shared" si="87"/>
        <v>2</v>
      </c>
      <c r="F677" s="143">
        <f t="shared" si="87"/>
        <v>8</v>
      </c>
      <c r="G677" s="143">
        <f t="shared" si="87"/>
        <v>3</v>
      </c>
      <c r="H677" s="143">
        <f t="shared" si="87"/>
        <v>1</v>
      </c>
      <c r="I677" s="143">
        <f t="shared" si="83"/>
        <v>0.5625</v>
      </c>
      <c r="J677" s="143"/>
      <c r="K677" s="143">
        <f t="shared" si="88"/>
        <v>0</v>
      </c>
      <c r="L677" s="143">
        <f t="shared" si="88"/>
        <v>0</v>
      </c>
      <c r="M677" s="143">
        <f t="shared" si="88"/>
        <v>1</v>
      </c>
      <c r="N677" s="143">
        <f t="shared" si="88"/>
        <v>0</v>
      </c>
      <c r="O677" s="143">
        <f t="shared" si="88"/>
        <v>1</v>
      </c>
      <c r="P677" s="143">
        <f t="shared" si="84"/>
        <v>1</v>
      </c>
      <c r="Q677" s="143">
        <f t="shared" si="85"/>
        <v>3</v>
      </c>
      <c r="R677" s="143">
        <f t="shared" si="86"/>
        <v>15</v>
      </c>
      <c r="S677" s="146"/>
      <c r="T677" s="259">
        <v>497117024</v>
      </c>
      <c r="U677" s="129" t="s">
        <v>86</v>
      </c>
      <c r="V677" s="259">
        <v>0</v>
      </c>
      <c r="W677" s="259">
        <v>0</v>
      </c>
      <c r="X677" s="259">
        <v>2</v>
      </c>
      <c r="Y677" s="259">
        <v>8</v>
      </c>
      <c r="Z677" s="259">
        <v>3</v>
      </c>
      <c r="AA677" s="259">
        <v>1</v>
      </c>
      <c r="AB677" s="259">
        <v>0</v>
      </c>
      <c r="AC677" s="259">
        <v>0</v>
      </c>
      <c r="AD677" s="259">
        <v>1</v>
      </c>
      <c r="AE677" s="259">
        <v>0</v>
      </c>
      <c r="AF677" s="259">
        <v>1</v>
      </c>
      <c r="AG677" s="259">
        <v>0</v>
      </c>
      <c r="AH677" s="259">
        <v>0</v>
      </c>
      <c r="AI677" s="259">
        <v>0</v>
      </c>
      <c r="AJ677" s="259">
        <v>1</v>
      </c>
      <c r="AK677" s="128"/>
      <c r="AL677" s="259">
        <v>497</v>
      </c>
      <c r="AM677" s="259">
        <v>117</v>
      </c>
      <c r="AN677" s="259">
        <v>24</v>
      </c>
      <c r="AO677" s="259">
        <v>3</v>
      </c>
    </row>
    <row r="678" spans="1:41">
      <c r="A678" s="131">
        <f t="shared" si="82"/>
        <v>497117049</v>
      </c>
      <c r="B678" s="132" t="str">
        <f t="shared" si="82"/>
        <v>PIONEER VALLEY CHINESE IMMERSION</v>
      </c>
      <c r="C678" s="143">
        <f t="shared" si="87"/>
        <v>0</v>
      </c>
      <c r="D678" s="143">
        <f t="shared" si="87"/>
        <v>0</v>
      </c>
      <c r="E678" s="143">
        <f t="shared" si="87"/>
        <v>0</v>
      </c>
      <c r="F678" s="143">
        <f t="shared" si="87"/>
        <v>2</v>
      </c>
      <c r="G678" s="143">
        <f t="shared" si="87"/>
        <v>0</v>
      </c>
      <c r="H678" s="143">
        <f t="shared" si="87"/>
        <v>0</v>
      </c>
      <c r="I678" s="143">
        <f t="shared" si="83"/>
        <v>7.4999999999999997E-2</v>
      </c>
      <c r="J678" s="143"/>
      <c r="K678" s="143">
        <f t="shared" si="88"/>
        <v>0</v>
      </c>
      <c r="L678" s="143">
        <f t="shared" si="88"/>
        <v>0</v>
      </c>
      <c r="M678" s="143">
        <f t="shared" si="88"/>
        <v>0</v>
      </c>
      <c r="N678" s="143">
        <f t="shared" si="88"/>
        <v>0</v>
      </c>
      <c r="O678" s="143">
        <f t="shared" si="88"/>
        <v>0</v>
      </c>
      <c r="P678" s="143">
        <f t="shared" si="84"/>
        <v>0</v>
      </c>
      <c r="Q678" s="143">
        <f t="shared" si="85"/>
        <v>1</v>
      </c>
      <c r="R678" s="143">
        <f t="shared" si="86"/>
        <v>2</v>
      </c>
      <c r="S678" s="146"/>
      <c r="T678" s="259">
        <v>497117049</v>
      </c>
      <c r="U678" s="129" t="s">
        <v>86</v>
      </c>
      <c r="V678" s="259">
        <v>0</v>
      </c>
      <c r="W678" s="259">
        <v>0</v>
      </c>
      <c r="X678" s="259">
        <v>0</v>
      </c>
      <c r="Y678" s="259">
        <v>2</v>
      </c>
      <c r="Z678" s="259">
        <v>0</v>
      </c>
      <c r="AA678" s="259">
        <v>0</v>
      </c>
      <c r="AB678" s="259">
        <v>0</v>
      </c>
      <c r="AC678" s="259">
        <v>0</v>
      </c>
      <c r="AD678" s="259">
        <v>0</v>
      </c>
      <c r="AE678" s="259">
        <v>0</v>
      </c>
      <c r="AF678" s="259">
        <v>0</v>
      </c>
      <c r="AG678" s="259">
        <v>0</v>
      </c>
      <c r="AH678" s="259">
        <v>0</v>
      </c>
      <c r="AI678" s="259">
        <v>0</v>
      </c>
      <c r="AJ678" s="259">
        <v>0</v>
      </c>
      <c r="AK678" s="128"/>
      <c r="AL678" s="259">
        <v>497</v>
      </c>
      <c r="AM678" s="259">
        <v>117</v>
      </c>
      <c r="AN678" s="259">
        <v>49</v>
      </c>
      <c r="AO678" s="259">
        <v>1</v>
      </c>
    </row>
    <row r="679" spans="1:41">
      <c r="A679" s="131">
        <f t="shared" si="82"/>
        <v>497117061</v>
      </c>
      <c r="B679" s="132" t="str">
        <f t="shared" si="82"/>
        <v>PIONEER VALLEY CHINESE IMMERSION</v>
      </c>
      <c r="C679" s="143">
        <f t="shared" si="87"/>
        <v>0</v>
      </c>
      <c r="D679" s="143">
        <f t="shared" si="87"/>
        <v>0</v>
      </c>
      <c r="E679" s="143">
        <f t="shared" si="87"/>
        <v>0</v>
      </c>
      <c r="F679" s="143">
        <f t="shared" si="87"/>
        <v>4</v>
      </c>
      <c r="G679" s="143">
        <f t="shared" si="87"/>
        <v>2</v>
      </c>
      <c r="H679" s="143">
        <f t="shared" si="87"/>
        <v>2</v>
      </c>
      <c r="I679" s="143">
        <f t="shared" si="83"/>
        <v>0.375</v>
      </c>
      <c r="J679" s="143"/>
      <c r="K679" s="143">
        <f t="shared" si="88"/>
        <v>0</v>
      </c>
      <c r="L679" s="143">
        <f t="shared" si="88"/>
        <v>0</v>
      </c>
      <c r="M679" s="143">
        <f t="shared" si="88"/>
        <v>2</v>
      </c>
      <c r="N679" s="143">
        <f t="shared" si="88"/>
        <v>0</v>
      </c>
      <c r="O679" s="143">
        <f t="shared" si="88"/>
        <v>1</v>
      </c>
      <c r="P679" s="143">
        <f t="shared" si="84"/>
        <v>1</v>
      </c>
      <c r="Q679" s="143">
        <f t="shared" si="85"/>
        <v>5</v>
      </c>
      <c r="R679" s="143">
        <f t="shared" si="86"/>
        <v>10</v>
      </c>
      <c r="S679" s="146"/>
      <c r="T679" s="259">
        <v>497117061</v>
      </c>
      <c r="U679" s="129" t="s">
        <v>86</v>
      </c>
      <c r="V679" s="259">
        <v>0</v>
      </c>
      <c r="W679" s="259">
        <v>0</v>
      </c>
      <c r="X679" s="259">
        <v>0</v>
      </c>
      <c r="Y679" s="259">
        <v>4</v>
      </c>
      <c r="Z679" s="259">
        <v>2</v>
      </c>
      <c r="AA679" s="259">
        <v>2</v>
      </c>
      <c r="AB679" s="259">
        <v>0</v>
      </c>
      <c r="AC679" s="259">
        <v>0</v>
      </c>
      <c r="AD679" s="259">
        <v>2</v>
      </c>
      <c r="AE679" s="259">
        <v>0</v>
      </c>
      <c r="AF679" s="259">
        <v>1</v>
      </c>
      <c r="AG679" s="259">
        <v>0</v>
      </c>
      <c r="AH679" s="259">
        <v>0</v>
      </c>
      <c r="AI679" s="259">
        <v>0</v>
      </c>
      <c r="AJ679" s="259">
        <v>1</v>
      </c>
      <c r="AK679" s="128"/>
      <c r="AL679" s="259">
        <v>497</v>
      </c>
      <c r="AM679" s="259">
        <v>117</v>
      </c>
      <c r="AN679" s="259">
        <v>61</v>
      </c>
      <c r="AO679" s="259">
        <v>5</v>
      </c>
    </row>
    <row r="680" spans="1:41">
      <c r="A680" s="131">
        <f t="shared" si="82"/>
        <v>497117068</v>
      </c>
      <c r="B680" s="132" t="str">
        <f t="shared" si="82"/>
        <v>PIONEER VALLEY CHINESE IMMERSION</v>
      </c>
      <c r="C680" s="143">
        <f t="shared" si="87"/>
        <v>0</v>
      </c>
      <c r="D680" s="143">
        <f t="shared" si="87"/>
        <v>0</v>
      </c>
      <c r="E680" s="143">
        <f t="shared" si="87"/>
        <v>1</v>
      </c>
      <c r="F680" s="143">
        <f t="shared" si="87"/>
        <v>1</v>
      </c>
      <c r="G680" s="143">
        <f t="shared" si="87"/>
        <v>1</v>
      </c>
      <c r="H680" s="143">
        <f t="shared" si="87"/>
        <v>0</v>
      </c>
      <c r="I680" s="143">
        <f t="shared" si="83"/>
        <v>0.1125</v>
      </c>
      <c r="J680" s="143"/>
      <c r="K680" s="143">
        <f t="shared" si="88"/>
        <v>0</v>
      </c>
      <c r="L680" s="143">
        <f t="shared" si="88"/>
        <v>0</v>
      </c>
      <c r="M680" s="143">
        <f t="shared" si="88"/>
        <v>0</v>
      </c>
      <c r="N680" s="143">
        <f t="shared" si="88"/>
        <v>0</v>
      </c>
      <c r="O680" s="143">
        <f t="shared" si="88"/>
        <v>0</v>
      </c>
      <c r="P680" s="143">
        <f t="shared" si="84"/>
        <v>0</v>
      </c>
      <c r="Q680" s="143">
        <f t="shared" si="85"/>
        <v>1</v>
      </c>
      <c r="R680" s="143">
        <f t="shared" si="86"/>
        <v>3</v>
      </c>
      <c r="S680" s="146"/>
      <c r="T680" s="259">
        <v>497117068</v>
      </c>
      <c r="U680" s="129" t="s">
        <v>86</v>
      </c>
      <c r="V680" s="259">
        <v>0</v>
      </c>
      <c r="W680" s="259">
        <v>0</v>
      </c>
      <c r="X680" s="259">
        <v>1</v>
      </c>
      <c r="Y680" s="259">
        <v>1</v>
      </c>
      <c r="Z680" s="259">
        <v>1</v>
      </c>
      <c r="AA680" s="259">
        <v>0</v>
      </c>
      <c r="AB680" s="259">
        <v>0</v>
      </c>
      <c r="AC680" s="259">
        <v>0</v>
      </c>
      <c r="AD680" s="259">
        <v>0</v>
      </c>
      <c r="AE680" s="259">
        <v>0</v>
      </c>
      <c r="AF680" s="259">
        <v>0</v>
      </c>
      <c r="AG680" s="259">
        <v>0</v>
      </c>
      <c r="AH680" s="259">
        <v>0</v>
      </c>
      <c r="AI680" s="259">
        <v>0</v>
      </c>
      <c r="AJ680" s="259">
        <v>0</v>
      </c>
      <c r="AK680" s="128"/>
      <c r="AL680" s="259">
        <v>497</v>
      </c>
      <c r="AM680" s="259">
        <v>117</v>
      </c>
      <c r="AN680" s="259">
        <v>68</v>
      </c>
      <c r="AO680" s="259">
        <v>1</v>
      </c>
    </row>
    <row r="681" spans="1:41">
      <c r="A681" s="131">
        <f t="shared" si="82"/>
        <v>497117074</v>
      </c>
      <c r="B681" s="132" t="str">
        <f t="shared" si="82"/>
        <v>PIONEER VALLEY CHINESE IMMERSION</v>
      </c>
      <c r="C681" s="143">
        <f t="shared" si="87"/>
        <v>0</v>
      </c>
      <c r="D681" s="143">
        <f t="shared" si="87"/>
        <v>0</v>
      </c>
      <c r="E681" s="143">
        <f t="shared" si="87"/>
        <v>0</v>
      </c>
      <c r="F681" s="143">
        <f t="shared" si="87"/>
        <v>3</v>
      </c>
      <c r="G681" s="143">
        <f t="shared" si="87"/>
        <v>0</v>
      </c>
      <c r="H681" s="143">
        <f t="shared" si="87"/>
        <v>0</v>
      </c>
      <c r="I681" s="143">
        <f t="shared" si="83"/>
        <v>0.1125</v>
      </c>
      <c r="J681" s="143"/>
      <c r="K681" s="143">
        <f t="shared" si="88"/>
        <v>0</v>
      </c>
      <c r="L681" s="143">
        <f t="shared" si="88"/>
        <v>0</v>
      </c>
      <c r="M681" s="143">
        <f t="shared" si="88"/>
        <v>0</v>
      </c>
      <c r="N681" s="143">
        <f t="shared" si="88"/>
        <v>0</v>
      </c>
      <c r="O681" s="143">
        <f t="shared" si="88"/>
        <v>0</v>
      </c>
      <c r="P681" s="143">
        <f t="shared" si="84"/>
        <v>0</v>
      </c>
      <c r="Q681" s="143">
        <f t="shared" si="85"/>
        <v>1</v>
      </c>
      <c r="R681" s="143">
        <f t="shared" si="86"/>
        <v>3</v>
      </c>
      <c r="S681" s="146"/>
      <c r="T681" s="259">
        <v>497117074</v>
      </c>
      <c r="U681" s="129" t="s">
        <v>86</v>
      </c>
      <c r="V681" s="259">
        <v>0</v>
      </c>
      <c r="W681" s="259">
        <v>0</v>
      </c>
      <c r="X681" s="259">
        <v>0</v>
      </c>
      <c r="Y681" s="259">
        <v>3</v>
      </c>
      <c r="Z681" s="259">
        <v>0</v>
      </c>
      <c r="AA681" s="259">
        <v>0</v>
      </c>
      <c r="AB681" s="259">
        <v>0</v>
      </c>
      <c r="AC681" s="259">
        <v>0</v>
      </c>
      <c r="AD681" s="259">
        <v>0</v>
      </c>
      <c r="AE681" s="259">
        <v>0</v>
      </c>
      <c r="AF681" s="259">
        <v>0</v>
      </c>
      <c r="AG681" s="259">
        <v>0</v>
      </c>
      <c r="AH681" s="259">
        <v>0</v>
      </c>
      <c r="AI681" s="259">
        <v>0</v>
      </c>
      <c r="AJ681" s="259">
        <v>0</v>
      </c>
      <c r="AK681" s="128"/>
      <c r="AL681" s="259">
        <v>497</v>
      </c>
      <c r="AM681" s="259">
        <v>117</v>
      </c>
      <c r="AN681" s="259">
        <v>74</v>
      </c>
      <c r="AO681" s="259">
        <v>1</v>
      </c>
    </row>
    <row r="682" spans="1:41">
      <c r="A682" s="131">
        <f t="shared" si="82"/>
        <v>497117086</v>
      </c>
      <c r="B682" s="132" t="str">
        <f t="shared" si="82"/>
        <v>PIONEER VALLEY CHINESE IMMERSION</v>
      </c>
      <c r="C682" s="143">
        <f t="shared" si="87"/>
        <v>0</v>
      </c>
      <c r="D682" s="143">
        <f t="shared" si="87"/>
        <v>0</v>
      </c>
      <c r="E682" s="143">
        <f t="shared" si="87"/>
        <v>2</v>
      </c>
      <c r="F682" s="143">
        <f t="shared" si="87"/>
        <v>14</v>
      </c>
      <c r="G682" s="143">
        <f t="shared" si="87"/>
        <v>6</v>
      </c>
      <c r="H682" s="143">
        <f t="shared" si="87"/>
        <v>1</v>
      </c>
      <c r="I682" s="143">
        <f t="shared" si="83"/>
        <v>0.9</v>
      </c>
      <c r="J682" s="143"/>
      <c r="K682" s="143">
        <f t="shared" si="88"/>
        <v>0</v>
      </c>
      <c r="L682" s="143">
        <f t="shared" si="88"/>
        <v>0</v>
      </c>
      <c r="M682" s="143">
        <f t="shared" si="88"/>
        <v>1</v>
      </c>
      <c r="N682" s="143">
        <f t="shared" si="88"/>
        <v>0</v>
      </c>
      <c r="O682" s="143">
        <f t="shared" si="88"/>
        <v>1</v>
      </c>
      <c r="P682" s="143">
        <f t="shared" si="84"/>
        <v>1</v>
      </c>
      <c r="Q682" s="143">
        <f t="shared" si="85"/>
        <v>2</v>
      </c>
      <c r="R682" s="143">
        <f t="shared" si="86"/>
        <v>24</v>
      </c>
      <c r="S682" s="146"/>
      <c r="T682" s="259">
        <v>497117086</v>
      </c>
      <c r="U682" s="129" t="s">
        <v>86</v>
      </c>
      <c r="V682" s="259">
        <v>0</v>
      </c>
      <c r="W682" s="259">
        <v>0</v>
      </c>
      <c r="X682" s="259">
        <v>2</v>
      </c>
      <c r="Y682" s="259">
        <v>14</v>
      </c>
      <c r="Z682" s="259">
        <v>6</v>
      </c>
      <c r="AA682" s="259">
        <v>1</v>
      </c>
      <c r="AB682" s="259">
        <v>0</v>
      </c>
      <c r="AC682" s="259">
        <v>0</v>
      </c>
      <c r="AD682" s="259">
        <v>1</v>
      </c>
      <c r="AE682" s="259">
        <v>0</v>
      </c>
      <c r="AF682" s="259">
        <v>1</v>
      </c>
      <c r="AG682" s="259">
        <v>0</v>
      </c>
      <c r="AH682" s="259">
        <v>0</v>
      </c>
      <c r="AI682" s="259">
        <v>0</v>
      </c>
      <c r="AJ682" s="259">
        <v>1</v>
      </c>
      <c r="AK682" s="128"/>
      <c r="AL682" s="259">
        <v>497</v>
      </c>
      <c r="AM682" s="259">
        <v>117</v>
      </c>
      <c r="AN682" s="259">
        <v>86</v>
      </c>
      <c r="AO682" s="259">
        <v>2</v>
      </c>
    </row>
    <row r="683" spans="1:41">
      <c r="A683" s="131">
        <f t="shared" si="82"/>
        <v>497117087</v>
      </c>
      <c r="B683" s="132" t="str">
        <f t="shared" si="82"/>
        <v>PIONEER VALLEY CHINESE IMMERSION</v>
      </c>
      <c r="C683" s="143">
        <f t="shared" si="87"/>
        <v>0</v>
      </c>
      <c r="D683" s="143">
        <f t="shared" si="87"/>
        <v>0</v>
      </c>
      <c r="E683" s="143">
        <f t="shared" si="87"/>
        <v>1</v>
      </c>
      <c r="F683" s="143">
        <f t="shared" si="87"/>
        <v>0</v>
      </c>
      <c r="G683" s="143">
        <f t="shared" si="87"/>
        <v>1</v>
      </c>
      <c r="H683" s="143">
        <f t="shared" si="87"/>
        <v>2</v>
      </c>
      <c r="I683" s="143">
        <f t="shared" si="83"/>
        <v>0.15</v>
      </c>
      <c r="J683" s="143"/>
      <c r="K683" s="143">
        <f t="shared" si="88"/>
        <v>0</v>
      </c>
      <c r="L683" s="143">
        <f t="shared" si="88"/>
        <v>0</v>
      </c>
      <c r="M683" s="143">
        <f t="shared" si="88"/>
        <v>0</v>
      </c>
      <c r="N683" s="143">
        <f t="shared" si="88"/>
        <v>0</v>
      </c>
      <c r="O683" s="143">
        <f t="shared" si="88"/>
        <v>0</v>
      </c>
      <c r="P683" s="143">
        <f t="shared" si="84"/>
        <v>0</v>
      </c>
      <c r="Q683" s="143">
        <f t="shared" si="85"/>
        <v>1</v>
      </c>
      <c r="R683" s="143">
        <f t="shared" si="86"/>
        <v>4</v>
      </c>
      <c r="S683" s="146"/>
      <c r="T683" s="259">
        <v>497117087</v>
      </c>
      <c r="U683" s="129" t="s">
        <v>86</v>
      </c>
      <c r="V683" s="259">
        <v>0</v>
      </c>
      <c r="W683" s="259">
        <v>0</v>
      </c>
      <c r="X683" s="259">
        <v>1</v>
      </c>
      <c r="Y683" s="259">
        <v>0</v>
      </c>
      <c r="Z683" s="259">
        <v>1</v>
      </c>
      <c r="AA683" s="259">
        <v>2</v>
      </c>
      <c r="AB683" s="259">
        <v>0</v>
      </c>
      <c r="AC683" s="259">
        <v>0</v>
      </c>
      <c r="AD683" s="259">
        <v>0</v>
      </c>
      <c r="AE683" s="259">
        <v>0</v>
      </c>
      <c r="AF683" s="259">
        <v>0</v>
      </c>
      <c r="AG683" s="259">
        <v>0</v>
      </c>
      <c r="AH683" s="259">
        <v>0</v>
      </c>
      <c r="AI683" s="259">
        <v>0</v>
      </c>
      <c r="AJ683" s="259">
        <v>0</v>
      </c>
      <c r="AK683" s="128"/>
      <c r="AL683" s="259">
        <v>497</v>
      </c>
      <c r="AM683" s="259">
        <v>117</v>
      </c>
      <c r="AN683" s="259">
        <v>87</v>
      </c>
      <c r="AO683" s="259">
        <v>1</v>
      </c>
    </row>
    <row r="684" spans="1:41">
      <c r="A684" s="131">
        <f t="shared" si="82"/>
        <v>497117111</v>
      </c>
      <c r="B684" s="132" t="str">
        <f t="shared" si="82"/>
        <v>PIONEER VALLEY CHINESE IMMERSION</v>
      </c>
      <c r="C684" s="143">
        <f t="shared" si="87"/>
        <v>0</v>
      </c>
      <c r="D684" s="143">
        <f t="shared" si="87"/>
        <v>0</v>
      </c>
      <c r="E684" s="143">
        <f t="shared" si="87"/>
        <v>2</v>
      </c>
      <c r="F684" s="143">
        <f t="shared" si="87"/>
        <v>9</v>
      </c>
      <c r="G684" s="143">
        <f t="shared" si="87"/>
        <v>4</v>
      </c>
      <c r="H684" s="143">
        <f t="shared" si="87"/>
        <v>0</v>
      </c>
      <c r="I684" s="143">
        <f t="shared" si="83"/>
        <v>0.5625</v>
      </c>
      <c r="J684" s="143"/>
      <c r="K684" s="143">
        <f t="shared" si="88"/>
        <v>0</v>
      </c>
      <c r="L684" s="143">
        <f t="shared" si="88"/>
        <v>0</v>
      </c>
      <c r="M684" s="143">
        <f t="shared" si="88"/>
        <v>0</v>
      </c>
      <c r="N684" s="143">
        <f t="shared" si="88"/>
        <v>0</v>
      </c>
      <c r="O684" s="143">
        <f t="shared" si="88"/>
        <v>3</v>
      </c>
      <c r="P684" s="143">
        <f t="shared" si="84"/>
        <v>0</v>
      </c>
      <c r="Q684" s="143">
        <f t="shared" si="85"/>
        <v>5</v>
      </c>
      <c r="R684" s="143">
        <f t="shared" si="86"/>
        <v>15</v>
      </c>
      <c r="S684" s="146"/>
      <c r="T684" s="259">
        <v>497117111</v>
      </c>
      <c r="U684" s="129" t="s">
        <v>86</v>
      </c>
      <c r="V684" s="259">
        <v>0</v>
      </c>
      <c r="W684" s="259">
        <v>0</v>
      </c>
      <c r="X684" s="259">
        <v>2</v>
      </c>
      <c r="Y684" s="259">
        <v>9</v>
      </c>
      <c r="Z684" s="259">
        <v>4</v>
      </c>
      <c r="AA684" s="259">
        <v>0</v>
      </c>
      <c r="AB684" s="259">
        <v>0</v>
      </c>
      <c r="AC684" s="259">
        <v>0</v>
      </c>
      <c r="AD684" s="259">
        <v>0</v>
      </c>
      <c r="AE684" s="259">
        <v>0</v>
      </c>
      <c r="AF684" s="259">
        <v>3</v>
      </c>
      <c r="AG684" s="259">
        <v>0</v>
      </c>
      <c r="AH684" s="259">
        <v>0</v>
      </c>
      <c r="AI684" s="259">
        <v>0</v>
      </c>
      <c r="AJ684" s="259">
        <v>0</v>
      </c>
      <c r="AK684" s="128"/>
      <c r="AL684" s="259">
        <v>497</v>
      </c>
      <c r="AM684" s="259">
        <v>117</v>
      </c>
      <c r="AN684" s="259">
        <v>111</v>
      </c>
      <c r="AO684" s="259">
        <v>5</v>
      </c>
    </row>
    <row r="685" spans="1:41">
      <c r="A685" s="131">
        <f t="shared" si="82"/>
        <v>497117114</v>
      </c>
      <c r="B685" s="132" t="str">
        <f t="shared" si="82"/>
        <v>PIONEER VALLEY CHINESE IMMERSION</v>
      </c>
      <c r="C685" s="143">
        <f t="shared" si="87"/>
        <v>0</v>
      </c>
      <c r="D685" s="143">
        <f t="shared" si="87"/>
        <v>0</v>
      </c>
      <c r="E685" s="143">
        <f t="shared" si="87"/>
        <v>2</v>
      </c>
      <c r="F685" s="143">
        <f t="shared" si="87"/>
        <v>14</v>
      </c>
      <c r="G685" s="143">
        <f t="shared" si="87"/>
        <v>3</v>
      </c>
      <c r="H685" s="143">
        <f t="shared" si="87"/>
        <v>1</v>
      </c>
      <c r="I685" s="143">
        <f t="shared" si="83"/>
        <v>0.75</v>
      </c>
      <c r="J685" s="143"/>
      <c r="K685" s="143">
        <f t="shared" si="88"/>
        <v>0</v>
      </c>
      <c r="L685" s="143">
        <f t="shared" si="88"/>
        <v>0</v>
      </c>
      <c r="M685" s="143">
        <f t="shared" si="88"/>
        <v>0</v>
      </c>
      <c r="N685" s="143">
        <f t="shared" si="88"/>
        <v>0</v>
      </c>
      <c r="O685" s="143">
        <f t="shared" si="88"/>
        <v>3</v>
      </c>
      <c r="P685" s="143">
        <f t="shared" si="84"/>
        <v>1</v>
      </c>
      <c r="Q685" s="143">
        <f t="shared" si="85"/>
        <v>5</v>
      </c>
      <c r="R685" s="143">
        <f t="shared" si="86"/>
        <v>20</v>
      </c>
      <c r="S685" s="146"/>
      <c r="T685" s="259">
        <v>497117114</v>
      </c>
      <c r="U685" s="129" t="s">
        <v>86</v>
      </c>
      <c r="V685" s="259">
        <v>0</v>
      </c>
      <c r="W685" s="259">
        <v>0</v>
      </c>
      <c r="X685" s="259">
        <v>2</v>
      </c>
      <c r="Y685" s="259">
        <v>14</v>
      </c>
      <c r="Z685" s="259">
        <v>3</v>
      </c>
      <c r="AA685" s="259">
        <v>1</v>
      </c>
      <c r="AB685" s="259">
        <v>0</v>
      </c>
      <c r="AC685" s="259">
        <v>0</v>
      </c>
      <c r="AD685" s="259">
        <v>0</v>
      </c>
      <c r="AE685" s="259">
        <v>0</v>
      </c>
      <c r="AF685" s="259">
        <v>3</v>
      </c>
      <c r="AG685" s="259">
        <v>0</v>
      </c>
      <c r="AH685" s="259">
        <v>0</v>
      </c>
      <c r="AI685" s="259">
        <v>0</v>
      </c>
      <c r="AJ685" s="259">
        <v>1</v>
      </c>
      <c r="AK685" s="128"/>
      <c r="AL685" s="259">
        <v>497</v>
      </c>
      <c r="AM685" s="259">
        <v>117</v>
      </c>
      <c r="AN685" s="259">
        <v>114</v>
      </c>
      <c r="AO685" s="259">
        <v>5</v>
      </c>
    </row>
    <row r="686" spans="1:41">
      <c r="A686" s="131">
        <f t="shared" si="82"/>
        <v>497117117</v>
      </c>
      <c r="B686" s="132" t="str">
        <f t="shared" si="82"/>
        <v>PIONEER VALLEY CHINESE IMMERSION</v>
      </c>
      <c r="C686" s="143">
        <f t="shared" si="87"/>
        <v>0</v>
      </c>
      <c r="D686" s="143">
        <f t="shared" si="87"/>
        <v>0</v>
      </c>
      <c r="E686" s="143">
        <f t="shared" si="87"/>
        <v>2</v>
      </c>
      <c r="F686" s="143">
        <f t="shared" si="87"/>
        <v>10</v>
      </c>
      <c r="G686" s="143">
        <f t="shared" si="87"/>
        <v>4</v>
      </c>
      <c r="H686" s="143">
        <f t="shared" si="87"/>
        <v>3</v>
      </c>
      <c r="I686" s="143">
        <f t="shared" si="83"/>
        <v>0.82499999999999996</v>
      </c>
      <c r="J686" s="143"/>
      <c r="K686" s="143">
        <f t="shared" si="88"/>
        <v>0</v>
      </c>
      <c r="L686" s="143">
        <f t="shared" si="88"/>
        <v>0</v>
      </c>
      <c r="M686" s="143">
        <f t="shared" si="88"/>
        <v>3</v>
      </c>
      <c r="N686" s="143">
        <f t="shared" si="88"/>
        <v>0</v>
      </c>
      <c r="O686" s="143">
        <f t="shared" si="88"/>
        <v>3</v>
      </c>
      <c r="P686" s="143">
        <f t="shared" si="84"/>
        <v>1</v>
      </c>
      <c r="Q686" s="143">
        <f t="shared" si="85"/>
        <v>4</v>
      </c>
      <c r="R686" s="143">
        <f t="shared" si="86"/>
        <v>22</v>
      </c>
      <c r="S686" s="146"/>
      <c r="T686" s="259">
        <v>497117117</v>
      </c>
      <c r="U686" s="129" t="s">
        <v>86</v>
      </c>
      <c r="V686" s="259">
        <v>0</v>
      </c>
      <c r="W686" s="259">
        <v>0</v>
      </c>
      <c r="X686" s="259">
        <v>2</v>
      </c>
      <c r="Y686" s="259">
        <v>10</v>
      </c>
      <c r="Z686" s="259">
        <v>4</v>
      </c>
      <c r="AA686" s="259">
        <v>3</v>
      </c>
      <c r="AB686" s="259">
        <v>0</v>
      </c>
      <c r="AC686" s="259">
        <v>0</v>
      </c>
      <c r="AD686" s="259">
        <v>3</v>
      </c>
      <c r="AE686" s="259">
        <v>0</v>
      </c>
      <c r="AF686" s="259">
        <v>3</v>
      </c>
      <c r="AG686" s="259">
        <v>0</v>
      </c>
      <c r="AH686" s="259">
        <v>0</v>
      </c>
      <c r="AI686" s="259">
        <v>0</v>
      </c>
      <c r="AJ686" s="259">
        <v>1</v>
      </c>
      <c r="AK686" s="128"/>
      <c r="AL686" s="259">
        <v>497</v>
      </c>
      <c r="AM686" s="259">
        <v>117</v>
      </c>
      <c r="AN686" s="259">
        <v>117</v>
      </c>
      <c r="AO686" s="259">
        <v>4</v>
      </c>
    </row>
    <row r="687" spans="1:41">
      <c r="A687" s="131">
        <f t="shared" si="82"/>
        <v>497117137</v>
      </c>
      <c r="B687" s="132" t="str">
        <f t="shared" si="82"/>
        <v>PIONEER VALLEY CHINESE IMMERSION</v>
      </c>
      <c r="C687" s="143">
        <f t="shared" si="87"/>
        <v>0</v>
      </c>
      <c r="D687" s="143">
        <f t="shared" si="87"/>
        <v>0</v>
      </c>
      <c r="E687" s="143">
        <f t="shared" si="87"/>
        <v>0</v>
      </c>
      <c r="F687" s="143">
        <f t="shared" si="87"/>
        <v>11</v>
      </c>
      <c r="G687" s="143">
        <f t="shared" si="87"/>
        <v>10</v>
      </c>
      <c r="H687" s="143">
        <f t="shared" si="87"/>
        <v>1</v>
      </c>
      <c r="I687" s="143">
        <f t="shared" si="83"/>
        <v>0.82499999999999996</v>
      </c>
      <c r="J687" s="143"/>
      <c r="K687" s="143">
        <f t="shared" si="88"/>
        <v>0</v>
      </c>
      <c r="L687" s="143">
        <f t="shared" si="88"/>
        <v>0</v>
      </c>
      <c r="M687" s="143">
        <f t="shared" si="88"/>
        <v>0</v>
      </c>
      <c r="N687" s="143">
        <f t="shared" si="88"/>
        <v>0</v>
      </c>
      <c r="O687" s="143">
        <f t="shared" si="88"/>
        <v>4</v>
      </c>
      <c r="P687" s="143">
        <f t="shared" si="84"/>
        <v>0</v>
      </c>
      <c r="Q687" s="143">
        <f t="shared" si="85"/>
        <v>4</v>
      </c>
      <c r="R687" s="143">
        <f t="shared" si="86"/>
        <v>22</v>
      </c>
      <c r="S687" s="146"/>
      <c r="T687" s="259">
        <v>497117137</v>
      </c>
      <c r="U687" s="129" t="s">
        <v>86</v>
      </c>
      <c r="V687" s="259">
        <v>0</v>
      </c>
      <c r="W687" s="259">
        <v>0</v>
      </c>
      <c r="X687" s="259">
        <v>0</v>
      </c>
      <c r="Y687" s="259">
        <v>11</v>
      </c>
      <c r="Z687" s="259">
        <v>10</v>
      </c>
      <c r="AA687" s="259">
        <v>1</v>
      </c>
      <c r="AB687" s="259">
        <v>0</v>
      </c>
      <c r="AC687" s="259">
        <v>0</v>
      </c>
      <c r="AD687" s="259">
        <v>0</v>
      </c>
      <c r="AE687" s="259">
        <v>0</v>
      </c>
      <c r="AF687" s="259">
        <v>4</v>
      </c>
      <c r="AG687" s="259">
        <v>0</v>
      </c>
      <c r="AH687" s="259">
        <v>0</v>
      </c>
      <c r="AI687" s="259">
        <v>0</v>
      </c>
      <c r="AJ687" s="259">
        <v>0</v>
      </c>
      <c r="AK687" s="128"/>
      <c r="AL687" s="259">
        <v>497</v>
      </c>
      <c r="AM687" s="259">
        <v>117</v>
      </c>
      <c r="AN687" s="259">
        <v>137</v>
      </c>
      <c r="AO687" s="259">
        <v>4</v>
      </c>
    </row>
    <row r="688" spans="1:41">
      <c r="A688" s="131">
        <f t="shared" si="82"/>
        <v>497117154</v>
      </c>
      <c r="B688" s="132" t="str">
        <f t="shared" si="82"/>
        <v>PIONEER VALLEY CHINESE IMMERSION</v>
      </c>
      <c r="C688" s="143">
        <f t="shared" si="87"/>
        <v>0</v>
      </c>
      <c r="D688" s="143">
        <f t="shared" si="87"/>
        <v>0</v>
      </c>
      <c r="E688" s="143">
        <f t="shared" si="87"/>
        <v>0</v>
      </c>
      <c r="F688" s="143">
        <f t="shared" si="87"/>
        <v>1</v>
      </c>
      <c r="G688" s="143">
        <f t="shared" si="87"/>
        <v>0</v>
      </c>
      <c r="H688" s="143">
        <f t="shared" si="87"/>
        <v>0</v>
      </c>
      <c r="I688" s="143">
        <f t="shared" si="83"/>
        <v>3.7499999999999999E-2</v>
      </c>
      <c r="J688" s="143"/>
      <c r="K688" s="143">
        <f t="shared" si="88"/>
        <v>0</v>
      </c>
      <c r="L688" s="143">
        <f t="shared" si="88"/>
        <v>0</v>
      </c>
      <c r="M688" s="143">
        <f t="shared" si="88"/>
        <v>0</v>
      </c>
      <c r="N688" s="143">
        <f t="shared" si="88"/>
        <v>0</v>
      </c>
      <c r="O688" s="143">
        <f t="shared" si="88"/>
        <v>0</v>
      </c>
      <c r="P688" s="143">
        <f t="shared" si="84"/>
        <v>0</v>
      </c>
      <c r="Q688" s="143">
        <f t="shared" si="85"/>
        <v>1</v>
      </c>
      <c r="R688" s="143">
        <f t="shared" si="86"/>
        <v>1</v>
      </c>
      <c r="S688" s="146"/>
      <c r="T688" s="259">
        <v>497117154</v>
      </c>
      <c r="U688" s="129" t="s">
        <v>86</v>
      </c>
      <c r="V688" s="259">
        <v>0</v>
      </c>
      <c r="W688" s="259">
        <v>0</v>
      </c>
      <c r="X688" s="259">
        <v>0</v>
      </c>
      <c r="Y688" s="259">
        <v>1</v>
      </c>
      <c r="Z688" s="259">
        <v>0</v>
      </c>
      <c r="AA688" s="259">
        <v>0</v>
      </c>
      <c r="AB688" s="259">
        <v>0</v>
      </c>
      <c r="AC688" s="259">
        <v>0</v>
      </c>
      <c r="AD688" s="259">
        <v>0</v>
      </c>
      <c r="AE688" s="259">
        <v>0</v>
      </c>
      <c r="AF688" s="259">
        <v>0</v>
      </c>
      <c r="AG688" s="259">
        <v>0</v>
      </c>
      <c r="AH688" s="259">
        <v>0</v>
      </c>
      <c r="AI688" s="259">
        <v>0</v>
      </c>
      <c r="AJ688" s="259">
        <v>0</v>
      </c>
      <c r="AK688" s="128"/>
      <c r="AL688" s="259">
        <v>497</v>
      </c>
      <c r="AM688" s="259">
        <v>117</v>
      </c>
      <c r="AN688" s="259">
        <v>154</v>
      </c>
      <c r="AO688" s="259">
        <v>1</v>
      </c>
    </row>
    <row r="689" spans="1:41">
      <c r="A689" s="131">
        <f t="shared" si="82"/>
        <v>497117159</v>
      </c>
      <c r="B689" s="132" t="str">
        <f t="shared" si="82"/>
        <v>PIONEER VALLEY CHINESE IMMERSION</v>
      </c>
      <c r="C689" s="143">
        <f t="shared" si="87"/>
        <v>0</v>
      </c>
      <c r="D689" s="143">
        <f t="shared" si="87"/>
        <v>0</v>
      </c>
      <c r="E689" s="143">
        <f t="shared" si="87"/>
        <v>0</v>
      </c>
      <c r="F689" s="143">
        <f t="shared" si="87"/>
        <v>0</v>
      </c>
      <c r="G689" s="143">
        <f t="shared" si="87"/>
        <v>2</v>
      </c>
      <c r="H689" s="143">
        <f t="shared" si="87"/>
        <v>1</v>
      </c>
      <c r="I689" s="143">
        <f t="shared" si="83"/>
        <v>0.1125</v>
      </c>
      <c r="J689" s="143"/>
      <c r="K689" s="143">
        <f t="shared" si="88"/>
        <v>0</v>
      </c>
      <c r="L689" s="143">
        <f t="shared" si="88"/>
        <v>0</v>
      </c>
      <c r="M689" s="143">
        <f t="shared" si="88"/>
        <v>0</v>
      </c>
      <c r="N689" s="143">
        <f t="shared" si="88"/>
        <v>0</v>
      </c>
      <c r="O689" s="143">
        <f t="shared" si="88"/>
        <v>0</v>
      </c>
      <c r="P689" s="143">
        <f t="shared" si="84"/>
        <v>0</v>
      </c>
      <c r="Q689" s="143">
        <f t="shared" si="85"/>
        <v>1</v>
      </c>
      <c r="R689" s="143">
        <f t="shared" si="86"/>
        <v>3</v>
      </c>
      <c r="S689" s="146"/>
      <c r="T689" s="259">
        <v>497117159</v>
      </c>
      <c r="U689" s="129" t="s">
        <v>86</v>
      </c>
      <c r="V689" s="259">
        <v>0</v>
      </c>
      <c r="W689" s="259">
        <v>0</v>
      </c>
      <c r="X689" s="259">
        <v>0</v>
      </c>
      <c r="Y689" s="259">
        <v>0</v>
      </c>
      <c r="Z689" s="259">
        <v>2</v>
      </c>
      <c r="AA689" s="259">
        <v>1</v>
      </c>
      <c r="AB689" s="259">
        <v>0</v>
      </c>
      <c r="AC689" s="259">
        <v>0</v>
      </c>
      <c r="AD689" s="259">
        <v>0</v>
      </c>
      <c r="AE689" s="259">
        <v>0</v>
      </c>
      <c r="AF689" s="259">
        <v>0</v>
      </c>
      <c r="AG689" s="259">
        <v>0</v>
      </c>
      <c r="AH689" s="259">
        <v>0</v>
      </c>
      <c r="AI689" s="259">
        <v>0</v>
      </c>
      <c r="AJ689" s="259">
        <v>0</v>
      </c>
      <c r="AK689" s="128"/>
      <c r="AL689" s="259">
        <v>497</v>
      </c>
      <c r="AM689" s="259">
        <v>117</v>
      </c>
      <c r="AN689" s="259">
        <v>159</v>
      </c>
      <c r="AO689" s="259">
        <v>1</v>
      </c>
    </row>
    <row r="690" spans="1:41">
      <c r="A690" s="131">
        <f t="shared" si="82"/>
        <v>497117210</v>
      </c>
      <c r="B690" s="132" t="str">
        <f t="shared" si="82"/>
        <v>PIONEER VALLEY CHINESE IMMERSION</v>
      </c>
      <c r="C690" s="143">
        <f t="shared" si="87"/>
        <v>0</v>
      </c>
      <c r="D690" s="143">
        <f t="shared" si="87"/>
        <v>0</v>
      </c>
      <c r="E690" s="143">
        <f t="shared" si="87"/>
        <v>3</v>
      </c>
      <c r="F690" s="143">
        <f t="shared" si="87"/>
        <v>27</v>
      </c>
      <c r="G690" s="143">
        <f t="shared" si="87"/>
        <v>7</v>
      </c>
      <c r="H690" s="143">
        <f t="shared" si="87"/>
        <v>8</v>
      </c>
      <c r="I690" s="143">
        <f t="shared" si="83"/>
        <v>1.7625</v>
      </c>
      <c r="J690" s="143"/>
      <c r="K690" s="143">
        <f t="shared" si="88"/>
        <v>0</v>
      </c>
      <c r="L690" s="143">
        <f t="shared" si="88"/>
        <v>0</v>
      </c>
      <c r="M690" s="143">
        <f t="shared" si="88"/>
        <v>2</v>
      </c>
      <c r="N690" s="143">
        <f t="shared" si="88"/>
        <v>0</v>
      </c>
      <c r="O690" s="143">
        <f t="shared" si="88"/>
        <v>0</v>
      </c>
      <c r="P690" s="143">
        <f t="shared" si="84"/>
        <v>2</v>
      </c>
      <c r="Q690" s="143">
        <f t="shared" si="85"/>
        <v>1</v>
      </c>
      <c r="R690" s="143">
        <f t="shared" si="86"/>
        <v>47</v>
      </c>
      <c r="S690" s="146"/>
      <c r="T690" s="259">
        <v>497117210</v>
      </c>
      <c r="U690" s="129" t="s">
        <v>86</v>
      </c>
      <c r="V690" s="259">
        <v>0</v>
      </c>
      <c r="W690" s="259">
        <v>0</v>
      </c>
      <c r="X690" s="259">
        <v>3</v>
      </c>
      <c r="Y690" s="259">
        <v>27</v>
      </c>
      <c r="Z690" s="259">
        <v>7</v>
      </c>
      <c r="AA690" s="259">
        <v>8</v>
      </c>
      <c r="AB690" s="259">
        <v>0</v>
      </c>
      <c r="AC690" s="259">
        <v>0</v>
      </c>
      <c r="AD690" s="259">
        <v>2</v>
      </c>
      <c r="AE690" s="259">
        <v>0</v>
      </c>
      <c r="AF690" s="259">
        <v>0</v>
      </c>
      <c r="AG690" s="259">
        <v>0</v>
      </c>
      <c r="AH690" s="259">
        <v>0</v>
      </c>
      <c r="AI690" s="259">
        <v>0</v>
      </c>
      <c r="AJ690" s="259">
        <v>2</v>
      </c>
      <c r="AK690" s="128"/>
      <c r="AL690" s="259">
        <v>497</v>
      </c>
      <c r="AM690" s="259">
        <v>117</v>
      </c>
      <c r="AN690" s="259">
        <v>210</v>
      </c>
      <c r="AO690" s="259">
        <v>1</v>
      </c>
    </row>
    <row r="691" spans="1:41">
      <c r="A691" s="131">
        <f t="shared" si="82"/>
        <v>497117223</v>
      </c>
      <c r="B691" s="132" t="str">
        <f t="shared" si="82"/>
        <v>PIONEER VALLEY CHINESE IMMERSION</v>
      </c>
      <c r="C691" s="143">
        <f t="shared" si="87"/>
        <v>0</v>
      </c>
      <c r="D691" s="143">
        <f t="shared" si="87"/>
        <v>0</v>
      </c>
      <c r="E691" s="143">
        <f t="shared" si="87"/>
        <v>0</v>
      </c>
      <c r="F691" s="143">
        <f t="shared" si="87"/>
        <v>0</v>
      </c>
      <c r="G691" s="143">
        <f t="shared" si="87"/>
        <v>1</v>
      </c>
      <c r="H691" s="143">
        <f t="shared" si="87"/>
        <v>0</v>
      </c>
      <c r="I691" s="143">
        <f t="shared" si="83"/>
        <v>3.7499999999999999E-2</v>
      </c>
      <c r="J691" s="143"/>
      <c r="K691" s="143">
        <f t="shared" si="88"/>
        <v>0</v>
      </c>
      <c r="L691" s="143">
        <f t="shared" si="88"/>
        <v>0</v>
      </c>
      <c r="M691" s="143">
        <f t="shared" si="88"/>
        <v>0</v>
      </c>
      <c r="N691" s="143">
        <f t="shared" si="88"/>
        <v>0</v>
      </c>
      <c r="O691" s="143">
        <f t="shared" si="88"/>
        <v>0</v>
      </c>
      <c r="P691" s="143">
        <f t="shared" si="84"/>
        <v>0</v>
      </c>
      <c r="Q691" s="143">
        <f t="shared" si="85"/>
        <v>1</v>
      </c>
      <c r="R691" s="143">
        <f t="shared" si="86"/>
        <v>1</v>
      </c>
      <c r="S691" s="146"/>
      <c r="T691" s="259">
        <v>497117223</v>
      </c>
      <c r="U691" s="129" t="s">
        <v>86</v>
      </c>
      <c r="V691" s="259">
        <v>0</v>
      </c>
      <c r="W691" s="259">
        <v>0</v>
      </c>
      <c r="X691" s="259">
        <v>0</v>
      </c>
      <c r="Y691" s="259">
        <v>0</v>
      </c>
      <c r="Z691" s="259">
        <v>1</v>
      </c>
      <c r="AA691" s="259">
        <v>0</v>
      </c>
      <c r="AB691" s="259">
        <v>0</v>
      </c>
      <c r="AC691" s="259">
        <v>0</v>
      </c>
      <c r="AD691" s="259">
        <v>0</v>
      </c>
      <c r="AE691" s="259">
        <v>0</v>
      </c>
      <c r="AF691" s="259">
        <v>0</v>
      </c>
      <c r="AG691" s="259">
        <v>0</v>
      </c>
      <c r="AH691" s="259">
        <v>0</v>
      </c>
      <c r="AI691" s="259">
        <v>0</v>
      </c>
      <c r="AJ691" s="259">
        <v>0</v>
      </c>
      <c r="AK691" s="128"/>
      <c r="AL691" s="259">
        <v>497</v>
      </c>
      <c r="AM691" s="259">
        <v>117</v>
      </c>
      <c r="AN691" s="259">
        <v>223</v>
      </c>
      <c r="AO691" s="259">
        <v>1</v>
      </c>
    </row>
    <row r="692" spans="1:41">
      <c r="A692" s="131">
        <f t="shared" si="82"/>
        <v>497117278</v>
      </c>
      <c r="B692" s="132" t="str">
        <f t="shared" si="82"/>
        <v>PIONEER VALLEY CHINESE IMMERSION</v>
      </c>
      <c r="C692" s="143">
        <f t="shared" si="87"/>
        <v>0</v>
      </c>
      <c r="D692" s="143">
        <f t="shared" si="87"/>
        <v>0</v>
      </c>
      <c r="E692" s="143">
        <f t="shared" si="87"/>
        <v>4</v>
      </c>
      <c r="F692" s="143">
        <f t="shared" si="87"/>
        <v>21</v>
      </c>
      <c r="G692" s="143">
        <f t="shared" si="87"/>
        <v>12</v>
      </c>
      <c r="H692" s="143">
        <f t="shared" si="87"/>
        <v>3</v>
      </c>
      <c r="I692" s="143">
        <f t="shared" si="83"/>
        <v>1.5</v>
      </c>
      <c r="J692" s="143"/>
      <c r="K692" s="143">
        <f t="shared" si="88"/>
        <v>0</v>
      </c>
      <c r="L692" s="143">
        <f t="shared" si="88"/>
        <v>0</v>
      </c>
      <c r="M692" s="143">
        <f t="shared" si="88"/>
        <v>0</v>
      </c>
      <c r="N692" s="143">
        <f t="shared" si="88"/>
        <v>0</v>
      </c>
      <c r="O692" s="143">
        <f t="shared" si="88"/>
        <v>1</v>
      </c>
      <c r="P692" s="143">
        <f t="shared" si="84"/>
        <v>2</v>
      </c>
      <c r="Q692" s="143">
        <f t="shared" si="85"/>
        <v>1</v>
      </c>
      <c r="R692" s="143">
        <f t="shared" si="86"/>
        <v>40</v>
      </c>
      <c r="S692" s="146"/>
      <c r="T692" s="259">
        <v>497117278</v>
      </c>
      <c r="U692" s="129" t="s">
        <v>86</v>
      </c>
      <c r="V692" s="259">
        <v>0</v>
      </c>
      <c r="W692" s="259">
        <v>0</v>
      </c>
      <c r="X692" s="259">
        <v>4</v>
      </c>
      <c r="Y692" s="259">
        <v>21</v>
      </c>
      <c r="Z692" s="259">
        <v>12</v>
      </c>
      <c r="AA692" s="259">
        <v>3</v>
      </c>
      <c r="AB692" s="259">
        <v>0</v>
      </c>
      <c r="AC692" s="259">
        <v>0</v>
      </c>
      <c r="AD692" s="259">
        <v>0</v>
      </c>
      <c r="AE692" s="259">
        <v>0</v>
      </c>
      <c r="AF692" s="259">
        <v>1</v>
      </c>
      <c r="AG692" s="259">
        <v>0</v>
      </c>
      <c r="AH692" s="259">
        <v>0</v>
      </c>
      <c r="AI692" s="259">
        <v>2</v>
      </c>
      <c r="AJ692" s="259">
        <v>0</v>
      </c>
      <c r="AK692" s="128"/>
      <c r="AL692" s="259">
        <v>497</v>
      </c>
      <c r="AM692" s="259">
        <v>117</v>
      </c>
      <c r="AN692" s="259">
        <v>278</v>
      </c>
      <c r="AO692" s="259">
        <v>1</v>
      </c>
    </row>
    <row r="693" spans="1:41">
      <c r="A693" s="131">
        <f t="shared" si="82"/>
        <v>497117281</v>
      </c>
      <c r="B693" s="132" t="str">
        <f t="shared" si="82"/>
        <v>PIONEER VALLEY CHINESE IMMERSION</v>
      </c>
      <c r="C693" s="143">
        <f t="shared" si="87"/>
        <v>0</v>
      </c>
      <c r="D693" s="143">
        <f t="shared" si="87"/>
        <v>0</v>
      </c>
      <c r="E693" s="143">
        <f t="shared" si="87"/>
        <v>7</v>
      </c>
      <c r="F693" s="143">
        <f t="shared" si="87"/>
        <v>12</v>
      </c>
      <c r="G693" s="143">
        <f t="shared" si="87"/>
        <v>14</v>
      </c>
      <c r="H693" s="143">
        <f t="shared" si="87"/>
        <v>15</v>
      </c>
      <c r="I693" s="143">
        <f t="shared" si="83"/>
        <v>1.8</v>
      </c>
      <c r="J693" s="143"/>
      <c r="K693" s="143">
        <f t="shared" si="88"/>
        <v>0</v>
      </c>
      <c r="L693" s="143">
        <f t="shared" si="88"/>
        <v>0</v>
      </c>
      <c r="M693" s="143">
        <f t="shared" si="88"/>
        <v>0</v>
      </c>
      <c r="N693" s="143">
        <f t="shared" si="88"/>
        <v>0</v>
      </c>
      <c r="O693" s="143">
        <f t="shared" si="88"/>
        <v>20</v>
      </c>
      <c r="P693" s="143">
        <f t="shared" si="84"/>
        <v>13</v>
      </c>
      <c r="Q693" s="143">
        <f t="shared" si="85"/>
        <v>10</v>
      </c>
      <c r="R693" s="143">
        <f t="shared" si="86"/>
        <v>48</v>
      </c>
      <c r="S693" s="146"/>
      <c r="T693" s="259">
        <v>497117281</v>
      </c>
      <c r="U693" s="129" t="s">
        <v>86</v>
      </c>
      <c r="V693" s="259">
        <v>0</v>
      </c>
      <c r="W693" s="259">
        <v>0</v>
      </c>
      <c r="X693" s="259">
        <v>7</v>
      </c>
      <c r="Y693" s="259">
        <v>12</v>
      </c>
      <c r="Z693" s="259">
        <v>14</v>
      </c>
      <c r="AA693" s="259">
        <v>15</v>
      </c>
      <c r="AB693" s="259">
        <v>0</v>
      </c>
      <c r="AC693" s="259">
        <v>0</v>
      </c>
      <c r="AD693" s="259">
        <v>0</v>
      </c>
      <c r="AE693" s="259">
        <v>0</v>
      </c>
      <c r="AF693" s="259">
        <v>20</v>
      </c>
      <c r="AG693" s="259">
        <v>0</v>
      </c>
      <c r="AH693" s="259">
        <v>0</v>
      </c>
      <c r="AI693" s="259">
        <v>3</v>
      </c>
      <c r="AJ693" s="259">
        <v>10</v>
      </c>
      <c r="AK693" s="128"/>
      <c r="AL693" s="259">
        <v>497</v>
      </c>
      <c r="AM693" s="259">
        <v>117</v>
      </c>
      <c r="AN693" s="259">
        <v>281</v>
      </c>
      <c r="AO693" s="259">
        <v>10</v>
      </c>
    </row>
    <row r="694" spans="1:41">
      <c r="A694" s="131">
        <f t="shared" si="82"/>
        <v>497117325</v>
      </c>
      <c r="B694" s="132" t="str">
        <f t="shared" si="82"/>
        <v>PIONEER VALLEY CHINESE IMMERSION</v>
      </c>
      <c r="C694" s="143">
        <f t="shared" si="87"/>
        <v>0</v>
      </c>
      <c r="D694" s="143">
        <f t="shared" si="87"/>
        <v>0</v>
      </c>
      <c r="E694" s="143">
        <f t="shared" si="87"/>
        <v>0</v>
      </c>
      <c r="F694" s="143">
        <f t="shared" si="87"/>
        <v>4</v>
      </c>
      <c r="G694" s="143">
        <f t="shared" si="87"/>
        <v>2</v>
      </c>
      <c r="H694" s="143">
        <f t="shared" si="87"/>
        <v>0</v>
      </c>
      <c r="I694" s="143">
        <f t="shared" si="83"/>
        <v>0.22500000000000001</v>
      </c>
      <c r="J694" s="143"/>
      <c r="K694" s="143">
        <f t="shared" si="88"/>
        <v>0</v>
      </c>
      <c r="L694" s="143">
        <f t="shared" si="88"/>
        <v>0</v>
      </c>
      <c r="M694" s="143">
        <f t="shared" si="88"/>
        <v>0</v>
      </c>
      <c r="N694" s="143">
        <f t="shared" si="88"/>
        <v>0</v>
      </c>
      <c r="O694" s="143">
        <f t="shared" si="88"/>
        <v>0</v>
      </c>
      <c r="P694" s="143">
        <f t="shared" si="84"/>
        <v>0</v>
      </c>
      <c r="Q694" s="143">
        <f t="shared" si="85"/>
        <v>1</v>
      </c>
      <c r="R694" s="143">
        <f t="shared" si="86"/>
        <v>6</v>
      </c>
      <c r="S694" s="146"/>
      <c r="T694" s="259">
        <v>497117325</v>
      </c>
      <c r="U694" s="129" t="s">
        <v>86</v>
      </c>
      <c r="V694" s="259">
        <v>0</v>
      </c>
      <c r="W694" s="259">
        <v>0</v>
      </c>
      <c r="X694" s="259">
        <v>0</v>
      </c>
      <c r="Y694" s="259">
        <v>4</v>
      </c>
      <c r="Z694" s="259">
        <v>2</v>
      </c>
      <c r="AA694" s="259">
        <v>0</v>
      </c>
      <c r="AB694" s="259">
        <v>0</v>
      </c>
      <c r="AC694" s="259">
        <v>0</v>
      </c>
      <c r="AD694" s="259">
        <v>0</v>
      </c>
      <c r="AE694" s="259">
        <v>0</v>
      </c>
      <c r="AF694" s="259">
        <v>0</v>
      </c>
      <c r="AG694" s="259">
        <v>0</v>
      </c>
      <c r="AH694" s="259">
        <v>0</v>
      </c>
      <c r="AI694" s="259">
        <v>0</v>
      </c>
      <c r="AJ694" s="259">
        <v>0</v>
      </c>
      <c r="AK694" s="128"/>
      <c r="AL694" s="259">
        <v>497</v>
      </c>
      <c r="AM694" s="259">
        <v>117</v>
      </c>
      <c r="AN694" s="259">
        <v>325</v>
      </c>
      <c r="AO694" s="259">
        <v>1</v>
      </c>
    </row>
    <row r="695" spans="1:41">
      <c r="A695" s="131">
        <f t="shared" si="82"/>
        <v>497117327</v>
      </c>
      <c r="B695" s="132" t="str">
        <f t="shared" si="82"/>
        <v>PIONEER VALLEY CHINESE IMMERSION</v>
      </c>
      <c r="C695" s="143">
        <f t="shared" si="87"/>
        <v>0</v>
      </c>
      <c r="D695" s="143">
        <f t="shared" si="87"/>
        <v>0</v>
      </c>
      <c r="E695" s="143">
        <f t="shared" si="87"/>
        <v>1</v>
      </c>
      <c r="F695" s="143">
        <f t="shared" si="87"/>
        <v>2</v>
      </c>
      <c r="G695" s="143">
        <f t="shared" si="87"/>
        <v>0</v>
      </c>
      <c r="H695" s="143">
        <f t="shared" si="87"/>
        <v>0</v>
      </c>
      <c r="I695" s="143">
        <f t="shared" si="83"/>
        <v>0.1125</v>
      </c>
      <c r="J695" s="143"/>
      <c r="K695" s="143">
        <f t="shared" si="88"/>
        <v>0</v>
      </c>
      <c r="L695" s="143">
        <f t="shared" si="88"/>
        <v>0</v>
      </c>
      <c r="M695" s="143">
        <f t="shared" si="88"/>
        <v>0</v>
      </c>
      <c r="N695" s="143">
        <f t="shared" si="88"/>
        <v>0</v>
      </c>
      <c r="O695" s="143">
        <f t="shared" si="88"/>
        <v>0</v>
      </c>
      <c r="P695" s="143">
        <f t="shared" si="84"/>
        <v>0</v>
      </c>
      <c r="Q695" s="143">
        <f t="shared" si="85"/>
        <v>1</v>
      </c>
      <c r="R695" s="143">
        <f t="shared" si="86"/>
        <v>3</v>
      </c>
      <c r="S695" s="146"/>
      <c r="T695" s="259">
        <v>497117327</v>
      </c>
      <c r="U695" s="129" t="s">
        <v>86</v>
      </c>
      <c r="V695" s="259">
        <v>0</v>
      </c>
      <c r="W695" s="259">
        <v>0</v>
      </c>
      <c r="X695" s="259">
        <v>1</v>
      </c>
      <c r="Y695" s="259">
        <v>2</v>
      </c>
      <c r="Z695" s="259">
        <v>0</v>
      </c>
      <c r="AA695" s="259">
        <v>0</v>
      </c>
      <c r="AB695" s="259">
        <v>0</v>
      </c>
      <c r="AC695" s="259">
        <v>0</v>
      </c>
      <c r="AD695" s="259">
        <v>0</v>
      </c>
      <c r="AE695" s="259">
        <v>0</v>
      </c>
      <c r="AF695" s="259">
        <v>0</v>
      </c>
      <c r="AG695" s="259">
        <v>0</v>
      </c>
      <c r="AH695" s="259">
        <v>0</v>
      </c>
      <c r="AI695" s="259">
        <v>0</v>
      </c>
      <c r="AJ695" s="259">
        <v>0</v>
      </c>
      <c r="AK695" s="128"/>
      <c r="AL695" s="259">
        <v>497</v>
      </c>
      <c r="AM695" s="259">
        <v>117</v>
      </c>
      <c r="AN695" s="259">
        <v>327</v>
      </c>
      <c r="AO695" s="259">
        <v>1</v>
      </c>
    </row>
    <row r="696" spans="1:41">
      <c r="A696" s="131">
        <f t="shared" si="82"/>
        <v>497117332</v>
      </c>
      <c r="B696" s="132" t="str">
        <f t="shared" si="82"/>
        <v>PIONEER VALLEY CHINESE IMMERSION</v>
      </c>
      <c r="C696" s="143">
        <f t="shared" si="87"/>
        <v>0</v>
      </c>
      <c r="D696" s="143">
        <f t="shared" si="87"/>
        <v>0</v>
      </c>
      <c r="E696" s="143">
        <f t="shared" si="87"/>
        <v>0</v>
      </c>
      <c r="F696" s="143">
        <f t="shared" si="87"/>
        <v>1</v>
      </c>
      <c r="G696" s="143">
        <f t="shared" si="87"/>
        <v>1</v>
      </c>
      <c r="H696" s="143">
        <f t="shared" si="87"/>
        <v>0</v>
      </c>
      <c r="I696" s="143">
        <f t="shared" si="83"/>
        <v>7.4999999999999997E-2</v>
      </c>
      <c r="J696" s="143"/>
      <c r="K696" s="143">
        <f t="shared" si="88"/>
        <v>0</v>
      </c>
      <c r="L696" s="143">
        <f t="shared" si="88"/>
        <v>0</v>
      </c>
      <c r="M696" s="143">
        <f t="shared" si="88"/>
        <v>0</v>
      </c>
      <c r="N696" s="143">
        <f t="shared" si="88"/>
        <v>0</v>
      </c>
      <c r="O696" s="143">
        <f t="shared" si="88"/>
        <v>0</v>
      </c>
      <c r="P696" s="143">
        <f t="shared" si="84"/>
        <v>0</v>
      </c>
      <c r="Q696" s="143">
        <f t="shared" si="85"/>
        <v>1</v>
      </c>
      <c r="R696" s="143">
        <f t="shared" si="86"/>
        <v>2</v>
      </c>
      <c r="S696" s="146"/>
      <c r="T696" s="259">
        <v>497117332</v>
      </c>
      <c r="U696" s="129" t="s">
        <v>86</v>
      </c>
      <c r="V696" s="259">
        <v>0</v>
      </c>
      <c r="W696" s="259">
        <v>0</v>
      </c>
      <c r="X696" s="259">
        <v>0</v>
      </c>
      <c r="Y696" s="259">
        <v>1</v>
      </c>
      <c r="Z696" s="259">
        <v>1</v>
      </c>
      <c r="AA696" s="259">
        <v>0</v>
      </c>
      <c r="AB696" s="259">
        <v>0</v>
      </c>
      <c r="AC696" s="259">
        <v>0</v>
      </c>
      <c r="AD696" s="259">
        <v>0</v>
      </c>
      <c r="AE696" s="259">
        <v>0</v>
      </c>
      <c r="AF696" s="259">
        <v>0</v>
      </c>
      <c r="AG696" s="259">
        <v>0</v>
      </c>
      <c r="AH696" s="259">
        <v>0</v>
      </c>
      <c r="AI696" s="259">
        <v>0</v>
      </c>
      <c r="AJ696" s="259">
        <v>0</v>
      </c>
      <c r="AK696" s="128"/>
      <c r="AL696" s="259">
        <v>497</v>
      </c>
      <c r="AM696" s="259">
        <v>117</v>
      </c>
      <c r="AN696" s="259">
        <v>332</v>
      </c>
      <c r="AO696" s="259">
        <v>1</v>
      </c>
    </row>
    <row r="697" spans="1:41">
      <c r="A697" s="131">
        <f t="shared" si="82"/>
        <v>497117337</v>
      </c>
      <c r="B697" s="132" t="str">
        <f t="shared" si="82"/>
        <v>PIONEER VALLEY CHINESE IMMERSION</v>
      </c>
      <c r="C697" s="143">
        <f t="shared" si="87"/>
        <v>0</v>
      </c>
      <c r="D697" s="143">
        <f t="shared" si="87"/>
        <v>0</v>
      </c>
      <c r="E697" s="143">
        <f t="shared" si="87"/>
        <v>0</v>
      </c>
      <c r="F697" s="143">
        <f t="shared" si="87"/>
        <v>1</v>
      </c>
      <c r="G697" s="143">
        <f t="shared" si="87"/>
        <v>0</v>
      </c>
      <c r="H697" s="143">
        <f t="shared" si="87"/>
        <v>0</v>
      </c>
      <c r="I697" s="143">
        <f t="shared" si="83"/>
        <v>3.7499999999999999E-2</v>
      </c>
      <c r="J697" s="143"/>
      <c r="K697" s="143">
        <f t="shared" si="88"/>
        <v>0</v>
      </c>
      <c r="L697" s="143">
        <f t="shared" si="88"/>
        <v>0</v>
      </c>
      <c r="M697" s="143">
        <f t="shared" si="88"/>
        <v>0</v>
      </c>
      <c r="N697" s="143">
        <f t="shared" si="88"/>
        <v>0</v>
      </c>
      <c r="O697" s="143">
        <f t="shared" si="88"/>
        <v>0</v>
      </c>
      <c r="P697" s="143">
        <f t="shared" si="84"/>
        <v>0</v>
      </c>
      <c r="Q697" s="143">
        <f t="shared" si="85"/>
        <v>1</v>
      </c>
      <c r="R697" s="143">
        <f t="shared" si="86"/>
        <v>1</v>
      </c>
      <c r="S697" s="146"/>
      <c r="T697" s="259">
        <v>497117337</v>
      </c>
      <c r="U697" s="129" t="s">
        <v>86</v>
      </c>
      <c r="V697" s="259">
        <v>0</v>
      </c>
      <c r="W697" s="259">
        <v>0</v>
      </c>
      <c r="X697" s="259">
        <v>0</v>
      </c>
      <c r="Y697" s="259">
        <v>1</v>
      </c>
      <c r="Z697" s="259">
        <v>0</v>
      </c>
      <c r="AA697" s="259">
        <v>0</v>
      </c>
      <c r="AB697" s="259">
        <v>0</v>
      </c>
      <c r="AC697" s="259">
        <v>0</v>
      </c>
      <c r="AD697" s="259">
        <v>0</v>
      </c>
      <c r="AE697" s="259">
        <v>0</v>
      </c>
      <c r="AF697" s="259">
        <v>0</v>
      </c>
      <c r="AG697" s="259">
        <v>0</v>
      </c>
      <c r="AH697" s="259">
        <v>0</v>
      </c>
      <c r="AI697" s="259">
        <v>0</v>
      </c>
      <c r="AJ697" s="259">
        <v>0</v>
      </c>
      <c r="AK697" s="128"/>
      <c r="AL697" s="259">
        <v>497</v>
      </c>
      <c r="AM697" s="259">
        <v>117</v>
      </c>
      <c r="AN697" s="259">
        <v>337</v>
      </c>
      <c r="AO697" s="259">
        <v>1</v>
      </c>
    </row>
    <row r="698" spans="1:41">
      <c r="A698" s="131">
        <f t="shared" si="82"/>
        <v>497117340</v>
      </c>
      <c r="B698" s="132" t="str">
        <f t="shared" si="82"/>
        <v>PIONEER VALLEY CHINESE IMMERSION</v>
      </c>
      <c r="C698" s="143">
        <f t="shared" si="87"/>
        <v>0</v>
      </c>
      <c r="D698" s="143">
        <f t="shared" si="87"/>
        <v>0</v>
      </c>
      <c r="E698" s="143">
        <f t="shared" si="87"/>
        <v>1</v>
      </c>
      <c r="F698" s="143">
        <f t="shared" si="87"/>
        <v>0</v>
      </c>
      <c r="G698" s="143">
        <f t="shared" si="87"/>
        <v>0</v>
      </c>
      <c r="H698" s="143">
        <f t="shared" si="87"/>
        <v>0</v>
      </c>
      <c r="I698" s="143">
        <f t="shared" si="83"/>
        <v>3.7499999999999999E-2</v>
      </c>
      <c r="J698" s="143"/>
      <c r="K698" s="143">
        <f t="shared" si="88"/>
        <v>0</v>
      </c>
      <c r="L698" s="143">
        <f t="shared" si="88"/>
        <v>0</v>
      </c>
      <c r="M698" s="143">
        <f t="shared" si="88"/>
        <v>0</v>
      </c>
      <c r="N698" s="143">
        <f t="shared" si="88"/>
        <v>0</v>
      </c>
      <c r="O698" s="143">
        <f t="shared" si="88"/>
        <v>0</v>
      </c>
      <c r="P698" s="143">
        <f t="shared" si="84"/>
        <v>0</v>
      </c>
      <c r="Q698" s="143">
        <f t="shared" si="85"/>
        <v>1</v>
      </c>
      <c r="R698" s="143">
        <f t="shared" si="86"/>
        <v>1</v>
      </c>
      <c r="S698" s="146"/>
      <c r="T698" s="259">
        <v>497117340</v>
      </c>
      <c r="U698" s="129" t="s">
        <v>86</v>
      </c>
      <c r="V698" s="259">
        <v>0</v>
      </c>
      <c r="W698" s="259">
        <v>0</v>
      </c>
      <c r="X698" s="259">
        <v>1</v>
      </c>
      <c r="Y698" s="259">
        <v>0</v>
      </c>
      <c r="Z698" s="259">
        <v>0</v>
      </c>
      <c r="AA698" s="259">
        <v>0</v>
      </c>
      <c r="AB698" s="259">
        <v>0</v>
      </c>
      <c r="AC698" s="259">
        <v>0</v>
      </c>
      <c r="AD698" s="259">
        <v>0</v>
      </c>
      <c r="AE698" s="259">
        <v>0</v>
      </c>
      <c r="AF698" s="259">
        <v>0</v>
      </c>
      <c r="AG698" s="259">
        <v>0</v>
      </c>
      <c r="AH698" s="259">
        <v>0</v>
      </c>
      <c r="AI698" s="259">
        <v>0</v>
      </c>
      <c r="AJ698" s="259">
        <v>0</v>
      </c>
      <c r="AK698" s="128"/>
      <c r="AL698" s="259">
        <v>497</v>
      </c>
      <c r="AM698" s="259">
        <v>117</v>
      </c>
      <c r="AN698" s="259">
        <v>340</v>
      </c>
      <c r="AO698" s="259">
        <v>1</v>
      </c>
    </row>
    <row r="699" spans="1:41">
      <c r="A699" s="131">
        <f t="shared" si="82"/>
        <v>497117605</v>
      </c>
      <c r="B699" s="132" t="str">
        <f t="shared" si="82"/>
        <v>PIONEER VALLEY CHINESE IMMERSION</v>
      </c>
      <c r="C699" s="143">
        <f t="shared" si="87"/>
        <v>0</v>
      </c>
      <c r="D699" s="143">
        <f t="shared" si="87"/>
        <v>0</v>
      </c>
      <c r="E699" s="143">
        <f t="shared" si="87"/>
        <v>0</v>
      </c>
      <c r="F699" s="143">
        <f t="shared" si="87"/>
        <v>0</v>
      </c>
      <c r="G699" s="143">
        <f t="shared" si="87"/>
        <v>20</v>
      </c>
      <c r="H699" s="143">
        <f t="shared" si="87"/>
        <v>11</v>
      </c>
      <c r="I699" s="143">
        <f t="shared" si="83"/>
        <v>1.1625000000000001</v>
      </c>
      <c r="J699" s="143"/>
      <c r="K699" s="143">
        <f t="shared" si="88"/>
        <v>0</v>
      </c>
      <c r="L699" s="143">
        <f t="shared" si="88"/>
        <v>0</v>
      </c>
      <c r="M699" s="143">
        <f t="shared" si="88"/>
        <v>0</v>
      </c>
      <c r="N699" s="143">
        <f t="shared" si="88"/>
        <v>0</v>
      </c>
      <c r="O699" s="143">
        <f t="shared" si="88"/>
        <v>5</v>
      </c>
      <c r="P699" s="143">
        <f t="shared" si="84"/>
        <v>3</v>
      </c>
      <c r="Q699" s="143">
        <f t="shared" si="85"/>
        <v>6</v>
      </c>
      <c r="R699" s="143">
        <f t="shared" si="86"/>
        <v>31</v>
      </c>
      <c r="S699" s="146"/>
      <c r="T699" s="259">
        <v>497117605</v>
      </c>
      <c r="U699" s="129" t="s">
        <v>86</v>
      </c>
      <c r="V699" s="259">
        <v>0</v>
      </c>
      <c r="W699" s="259">
        <v>0</v>
      </c>
      <c r="X699" s="259">
        <v>0</v>
      </c>
      <c r="Y699" s="259">
        <v>0</v>
      </c>
      <c r="Z699" s="259">
        <v>20</v>
      </c>
      <c r="AA699" s="259">
        <v>11</v>
      </c>
      <c r="AB699" s="259">
        <v>0</v>
      </c>
      <c r="AC699" s="259">
        <v>0</v>
      </c>
      <c r="AD699" s="259">
        <v>0</v>
      </c>
      <c r="AE699" s="259">
        <v>0</v>
      </c>
      <c r="AF699" s="259">
        <v>5</v>
      </c>
      <c r="AG699" s="259">
        <v>0</v>
      </c>
      <c r="AH699" s="259">
        <v>0</v>
      </c>
      <c r="AI699" s="259">
        <v>0</v>
      </c>
      <c r="AJ699" s="259">
        <v>3</v>
      </c>
      <c r="AK699" s="128"/>
      <c r="AL699" s="259">
        <v>497</v>
      </c>
      <c r="AM699" s="259">
        <v>117</v>
      </c>
      <c r="AN699" s="259">
        <v>605</v>
      </c>
      <c r="AO699" s="259">
        <v>6</v>
      </c>
    </row>
    <row r="700" spans="1:41">
      <c r="A700" s="131">
        <f t="shared" si="82"/>
        <v>497117615</v>
      </c>
      <c r="B700" s="132" t="str">
        <f t="shared" si="82"/>
        <v>PIONEER VALLEY CHINESE IMMERSION</v>
      </c>
      <c r="C700" s="143">
        <f t="shared" si="87"/>
        <v>0</v>
      </c>
      <c r="D700" s="143">
        <f t="shared" si="87"/>
        <v>0</v>
      </c>
      <c r="E700" s="143">
        <f t="shared" si="87"/>
        <v>0</v>
      </c>
      <c r="F700" s="143">
        <f t="shared" si="87"/>
        <v>1</v>
      </c>
      <c r="G700" s="143">
        <f t="shared" si="87"/>
        <v>0</v>
      </c>
      <c r="H700" s="143">
        <f t="shared" si="87"/>
        <v>0</v>
      </c>
      <c r="I700" s="143">
        <f t="shared" si="83"/>
        <v>3.7499999999999999E-2</v>
      </c>
      <c r="J700" s="143"/>
      <c r="K700" s="143">
        <f t="shared" si="88"/>
        <v>0</v>
      </c>
      <c r="L700" s="143">
        <f t="shared" si="88"/>
        <v>0</v>
      </c>
      <c r="M700" s="143">
        <f t="shared" si="88"/>
        <v>0</v>
      </c>
      <c r="N700" s="143">
        <f t="shared" si="88"/>
        <v>0</v>
      </c>
      <c r="O700" s="143">
        <f t="shared" si="88"/>
        <v>0</v>
      </c>
      <c r="P700" s="143">
        <f t="shared" si="84"/>
        <v>0</v>
      </c>
      <c r="Q700" s="143">
        <f t="shared" si="85"/>
        <v>1</v>
      </c>
      <c r="R700" s="143">
        <f t="shared" si="86"/>
        <v>1</v>
      </c>
      <c r="S700" s="146"/>
      <c r="T700" s="259">
        <v>497117615</v>
      </c>
      <c r="U700" s="129" t="s">
        <v>86</v>
      </c>
      <c r="V700" s="259">
        <v>0</v>
      </c>
      <c r="W700" s="259">
        <v>0</v>
      </c>
      <c r="X700" s="259">
        <v>0</v>
      </c>
      <c r="Y700" s="259">
        <v>1</v>
      </c>
      <c r="Z700" s="259">
        <v>0</v>
      </c>
      <c r="AA700" s="259">
        <v>0</v>
      </c>
      <c r="AB700" s="259">
        <v>0</v>
      </c>
      <c r="AC700" s="259">
        <v>0</v>
      </c>
      <c r="AD700" s="259">
        <v>0</v>
      </c>
      <c r="AE700" s="259">
        <v>0</v>
      </c>
      <c r="AF700" s="259">
        <v>0</v>
      </c>
      <c r="AG700" s="259">
        <v>0</v>
      </c>
      <c r="AH700" s="259">
        <v>0</v>
      </c>
      <c r="AI700" s="259">
        <v>0</v>
      </c>
      <c r="AJ700" s="259">
        <v>0</v>
      </c>
      <c r="AK700" s="128"/>
      <c r="AL700" s="259">
        <v>497</v>
      </c>
      <c r="AM700" s="259">
        <v>117</v>
      </c>
      <c r="AN700" s="259">
        <v>615</v>
      </c>
      <c r="AO700" s="259">
        <v>1</v>
      </c>
    </row>
    <row r="701" spans="1:41">
      <c r="A701" s="131">
        <f t="shared" si="82"/>
        <v>497117635</v>
      </c>
      <c r="B701" s="132" t="str">
        <f t="shared" si="82"/>
        <v>PIONEER VALLEY CHINESE IMMERSION</v>
      </c>
      <c r="C701" s="143">
        <f t="shared" si="87"/>
        <v>0</v>
      </c>
      <c r="D701" s="143">
        <f t="shared" si="87"/>
        <v>0</v>
      </c>
      <c r="E701" s="143">
        <f t="shared" si="87"/>
        <v>0</v>
      </c>
      <c r="F701" s="143">
        <f t="shared" si="87"/>
        <v>0</v>
      </c>
      <c r="G701" s="143">
        <f t="shared" si="87"/>
        <v>1</v>
      </c>
      <c r="H701" s="143">
        <f t="shared" si="87"/>
        <v>1</v>
      </c>
      <c r="I701" s="143">
        <f t="shared" si="83"/>
        <v>7.4999999999999997E-2</v>
      </c>
      <c r="J701" s="143"/>
      <c r="K701" s="143">
        <f t="shared" si="88"/>
        <v>0</v>
      </c>
      <c r="L701" s="143">
        <f t="shared" si="88"/>
        <v>0</v>
      </c>
      <c r="M701" s="143">
        <f t="shared" si="88"/>
        <v>0</v>
      </c>
      <c r="N701" s="143">
        <f t="shared" si="88"/>
        <v>0</v>
      </c>
      <c r="O701" s="143">
        <f t="shared" si="88"/>
        <v>1</v>
      </c>
      <c r="P701" s="143">
        <f t="shared" si="84"/>
        <v>0</v>
      </c>
      <c r="Q701" s="143">
        <f t="shared" si="85"/>
        <v>10</v>
      </c>
      <c r="R701" s="143">
        <f t="shared" si="86"/>
        <v>2</v>
      </c>
      <c r="S701" s="146"/>
      <c r="T701" s="259">
        <v>497117635</v>
      </c>
      <c r="U701" s="129" t="s">
        <v>86</v>
      </c>
      <c r="V701" s="259">
        <v>0</v>
      </c>
      <c r="W701" s="259">
        <v>0</v>
      </c>
      <c r="X701" s="259">
        <v>0</v>
      </c>
      <c r="Y701" s="259">
        <v>0</v>
      </c>
      <c r="Z701" s="259">
        <v>1</v>
      </c>
      <c r="AA701" s="259">
        <v>1</v>
      </c>
      <c r="AB701" s="259">
        <v>0</v>
      </c>
      <c r="AC701" s="259">
        <v>0</v>
      </c>
      <c r="AD701" s="259">
        <v>0</v>
      </c>
      <c r="AE701" s="259">
        <v>0</v>
      </c>
      <c r="AF701" s="259">
        <v>1</v>
      </c>
      <c r="AG701" s="259">
        <v>0</v>
      </c>
      <c r="AH701" s="259">
        <v>0</v>
      </c>
      <c r="AI701" s="259">
        <v>0</v>
      </c>
      <c r="AJ701" s="259">
        <v>0</v>
      </c>
      <c r="AK701" s="128"/>
      <c r="AL701" s="259">
        <v>497</v>
      </c>
      <c r="AM701" s="259">
        <v>117</v>
      </c>
      <c r="AN701" s="259">
        <v>635</v>
      </c>
      <c r="AO701" s="259">
        <v>10</v>
      </c>
    </row>
    <row r="702" spans="1:41">
      <c r="A702" s="131">
        <f t="shared" si="82"/>
        <v>497117670</v>
      </c>
      <c r="B702" s="132" t="str">
        <f t="shared" si="82"/>
        <v>PIONEER VALLEY CHINESE IMMERSION</v>
      </c>
      <c r="C702" s="143">
        <f t="shared" si="87"/>
        <v>0</v>
      </c>
      <c r="D702" s="143">
        <f t="shared" si="87"/>
        <v>0</v>
      </c>
      <c r="E702" s="143">
        <f t="shared" si="87"/>
        <v>0</v>
      </c>
      <c r="F702" s="143">
        <f t="shared" si="87"/>
        <v>0</v>
      </c>
      <c r="G702" s="143">
        <f t="shared" si="87"/>
        <v>1</v>
      </c>
      <c r="H702" s="143">
        <f t="shared" si="87"/>
        <v>2</v>
      </c>
      <c r="I702" s="143">
        <f t="shared" si="83"/>
        <v>0.1125</v>
      </c>
      <c r="J702" s="143"/>
      <c r="K702" s="143">
        <f t="shared" si="88"/>
        <v>0</v>
      </c>
      <c r="L702" s="143">
        <f t="shared" si="88"/>
        <v>0</v>
      </c>
      <c r="M702" s="143">
        <f t="shared" si="88"/>
        <v>0</v>
      </c>
      <c r="N702" s="143">
        <f t="shared" si="88"/>
        <v>0</v>
      </c>
      <c r="O702" s="143">
        <f t="shared" si="88"/>
        <v>1</v>
      </c>
      <c r="P702" s="143">
        <f t="shared" si="84"/>
        <v>1</v>
      </c>
      <c r="Q702" s="143">
        <f t="shared" si="85"/>
        <v>10</v>
      </c>
      <c r="R702" s="143">
        <f t="shared" si="86"/>
        <v>3</v>
      </c>
      <c r="S702" s="146"/>
      <c r="T702" s="259">
        <v>497117670</v>
      </c>
      <c r="U702" s="129" t="s">
        <v>86</v>
      </c>
      <c r="V702" s="259">
        <v>0</v>
      </c>
      <c r="W702" s="259">
        <v>0</v>
      </c>
      <c r="X702" s="259">
        <v>0</v>
      </c>
      <c r="Y702" s="259">
        <v>0</v>
      </c>
      <c r="Z702" s="259">
        <v>1</v>
      </c>
      <c r="AA702" s="259">
        <v>2</v>
      </c>
      <c r="AB702" s="259">
        <v>0</v>
      </c>
      <c r="AC702" s="259">
        <v>0</v>
      </c>
      <c r="AD702" s="259">
        <v>0</v>
      </c>
      <c r="AE702" s="259">
        <v>0</v>
      </c>
      <c r="AF702" s="259">
        <v>1</v>
      </c>
      <c r="AG702" s="259">
        <v>0</v>
      </c>
      <c r="AH702" s="259">
        <v>0</v>
      </c>
      <c r="AI702" s="259">
        <v>0</v>
      </c>
      <c r="AJ702" s="259">
        <v>1</v>
      </c>
      <c r="AK702" s="128"/>
      <c r="AL702" s="259">
        <v>497</v>
      </c>
      <c r="AM702" s="259">
        <v>117</v>
      </c>
      <c r="AN702" s="259">
        <v>670</v>
      </c>
      <c r="AO702" s="259">
        <v>10</v>
      </c>
    </row>
    <row r="703" spans="1:41">
      <c r="A703" s="131">
        <f t="shared" si="82"/>
        <v>497117674</v>
      </c>
      <c r="B703" s="132" t="str">
        <f t="shared" si="82"/>
        <v>PIONEER VALLEY CHINESE IMMERSION</v>
      </c>
      <c r="C703" s="143">
        <f t="shared" si="87"/>
        <v>0</v>
      </c>
      <c r="D703" s="143">
        <f t="shared" si="87"/>
        <v>0</v>
      </c>
      <c r="E703" s="143">
        <f t="shared" si="87"/>
        <v>2</v>
      </c>
      <c r="F703" s="143">
        <f t="shared" si="87"/>
        <v>13</v>
      </c>
      <c r="G703" s="143">
        <f t="shared" si="87"/>
        <v>4</v>
      </c>
      <c r="H703" s="143">
        <f t="shared" si="87"/>
        <v>2</v>
      </c>
      <c r="I703" s="143">
        <f t="shared" si="83"/>
        <v>0.78749999999999998</v>
      </c>
      <c r="J703" s="143"/>
      <c r="K703" s="143">
        <f t="shared" si="88"/>
        <v>0</v>
      </c>
      <c r="L703" s="143">
        <f t="shared" si="88"/>
        <v>0</v>
      </c>
      <c r="M703" s="143">
        <f t="shared" si="88"/>
        <v>0</v>
      </c>
      <c r="N703" s="143">
        <f t="shared" si="88"/>
        <v>0</v>
      </c>
      <c r="O703" s="143">
        <f t="shared" si="88"/>
        <v>1</v>
      </c>
      <c r="P703" s="143">
        <f t="shared" si="84"/>
        <v>0</v>
      </c>
      <c r="Q703" s="143">
        <f t="shared" si="85"/>
        <v>1</v>
      </c>
      <c r="R703" s="143">
        <f t="shared" si="86"/>
        <v>21</v>
      </c>
      <c r="S703" s="146"/>
      <c r="T703" s="259">
        <v>497117674</v>
      </c>
      <c r="U703" s="129" t="s">
        <v>86</v>
      </c>
      <c r="V703" s="259">
        <v>0</v>
      </c>
      <c r="W703" s="259">
        <v>0</v>
      </c>
      <c r="X703" s="259">
        <v>2</v>
      </c>
      <c r="Y703" s="259">
        <v>13</v>
      </c>
      <c r="Z703" s="259">
        <v>4</v>
      </c>
      <c r="AA703" s="259">
        <v>2</v>
      </c>
      <c r="AB703" s="259">
        <v>0</v>
      </c>
      <c r="AC703" s="259">
        <v>0</v>
      </c>
      <c r="AD703" s="259">
        <v>0</v>
      </c>
      <c r="AE703" s="259">
        <v>0</v>
      </c>
      <c r="AF703" s="259">
        <v>1</v>
      </c>
      <c r="AG703" s="259">
        <v>0</v>
      </c>
      <c r="AH703" s="259">
        <v>0</v>
      </c>
      <c r="AI703" s="259">
        <v>0</v>
      </c>
      <c r="AJ703" s="259">
        <v>0</v>
      </c>
      <c r="AK703" s="128"/>
      <c r="AL703" s="259">
        <v>497</v>
      </c>
      <c r="AM703" s="259">
        <v>117</v>
      </c>
      <c r="AN703" s="259">
        <v>674</v>
      </c>
      <c r="AO703" s="259">
        <v>1</v>
      </c>
    </row>
    <row r="704" spans="1:41">
      <c r="A704" s="131">
        <f t="shared" si="82"/>
        <v>498281061</v>
      </c>
      <c r="B704" s="132" t="str">
        <f t="shared" si="82"/>
        <v>VERITAS PREPARATORY</v>
      </c>
      <c r="C704" s="143">
        <f t="shared" si="87"/>
        <v>0</v>
      </c>
      <c r="D704" s="143">
        <f t="shared" si="87"/>
        <v>0</v>
      </c>
      <c r="E704" s="143">
        <f t="shared" si="87"/>
        <v>0</v>
      </c>
      <c r="F704" s="143">
        <f t="shared" si="87"/>
        <v>1</v>
      </c>
      <c r="G704" s="143">
        <f t="shared" si="87"/>
        <v>0</v>
      </c>
      <c r="H704" s="143">
        <f t="shared" si="87"/>
        <v>0</v>
      </c>
      <c r="I704" s="143">
        <f t="shared" si="83"/>
        <v>3.7499999999999999E-2</v>
      </c>
      <c r="J704" s="143"/>
      <c r="K704" s="143">
        <f t="shared" si="88"/>
        <v>0</v>
      </c>
      <c r="L704" s="143">
        <f t="shared" si="88"/>
        <v>0</v>
      </c>
      <c r="M704" s="143">
        <f t="shared" si="88"/>
        <v>0</v>
      </c>
      <c r="N704" s="143">
        <f t="shared" si="88"/>
        <v>0</v>
      </c>
      <c r="O704" s="143">
        <f t="shared" si="88"/>
        <v>0</v>
      </c>
      <c r="P704" s="143">
        <f t="shared" si="84"/>
        <v>0</v>
      </c>
      <c r="Q704" s="143">
        <f t="shared" si="85"/>
        <v>1</v>
      </c>
      <c r="R704" s="143">
        <f t="shared" si="86"/>
        <v>1</v>
      </c>
      <c r="S704" s="146"/>
      <c r="T704" s="259">
        <v>498281061</v>
      </c>
      <c r="U704" s="129" t="s">
        <v>675</v>
      </c>
      <c r="V704" s="259">
        <v>0</v>
      </c>
      <c r="W704" s="259">
        <v>0</v>
      </c>
      <c r="X704" s="259">
        <v>0</v>
      </c>
      <c r="Y704" s="259">
        <v>1</v>
      </c>
      <c r="Z704" s="259">
        <v>0</v>
      </c>
      <c r="AA704" s="259">
        <v>0</v>
      </c>
      <c r="AB704" s="259">
        <v>0</v>
      </c>
      <c r="AC704" s="259">
        <v>0</v>
      </c>
      <c r="AD704" s="259">
        <v>0</v>
      </c>
      <c r="AE704" s="259">
        <v>0</v>
      </c>
      <c r="AF704" s="259">
        <v>0</v>
      </c>
      <c r="AG704" s="259">
        <v>0</v>
      </c>
      <c r="AH704" s="259">
        <v>0</v>
      </c>
      <c r="AI704" s="259">
        <v>0</v>
      </c>
      <c r="AJ704" s="259">
        <v>0</v>
      </c>
      <c r="AK704" s="128"/>
      <c r="AL704" s="259">
        <v>498</v>
      </c>
      <c r="AM704" s="259">
        <v>281</v>
      </c>
      <c r="AN704" s="259">
        <v>61</v>
      </c>
      <c r="AO704" s="259">
        <v>1</v>
      </c>
    </row>
    <row r="705" spans="1:41">
      <c r="A705" s="131">
        <f t="shared" si="82"/>
        <v>498281137</v>
      </c>
      <c r="B705" s="132" t="str">
        <f t="shared" si="82"/>
        <v>VERITAS PREPARATORY</v>
      </c>
      <c r="C705" s="143">
        <f t="shared" si="87"/>
        <v>0</v>
      </c>
      <c r="D705" s="143">
        <f t="shared" si="87"/>
        <v>0</v>
      </c>
      <c r="E705" s="143">
        <f t="shared" si="87"/>
        <v>0</v>
      </c>
      <c r="F705" s="143">
        <f t="shared" si="87"/>
        <v>0</v>
      </c>
      <c r="G705" s="143">
        <f t="shared" si="87"/>
        <v>1</v>
      </c>
      <c r="H705" s="143">
        <f t="shared" si="87"/>
        <v>0</v>
      </c>
      <c r="I705" s="143">
        <f t="shared" si="83"/>
        <v>3.7499999999999999E-2</v>
      </c>
      <c r="J705" s="143"/>
      <c r="K705" s="143">
        <f t="shared" si="88"/>
        <v>0</v>
      </c>
      <c r="L705" s="143">
        <f t="shared" si="88"/>
        <v>0</v>
      </c>
      <c r="M705" s="143">
        <f t="shared" si="88"/>
        <v>0</v>
      </c>
      <c r="N705" s="143">
        <f t="shared" si="88"/>
        <v>0</v>
      </c>
      <c r="O705" s="143">
        <f t="shared" si="88"/>
        <v>1</v>
      </c>
      <c r="P705" s="143">
        <f t="shared" si="84"/>
        <v>0</v>
      </c>
      <c r="Q705" s="143">
        <f t="shared" si="85"/>
        <v>10</v>
      </c>
      <c r="R705" s="143">
        <f t="shared" si="86"/>
        <v>1</v>
      </c>
      <c r="S705" s="146"/>
      <c r="T705" s="259">
        <v>498281137</v>
      </c>
      <c r="U705" s="129" t="s">
        <v>675</v>
      </c>
      <c r="V705" s="259">
        <v>0</v>
      </c>
      <c r="W705" s="259">
        <v>0</v>
      </c>
      <c r="X705" s="259">
        <v>0</v>
      </c>
      <c r="Y705" s="259">
        <v>0</v>
      </c>
      <c r="Z705" s="259">
        <v>1</v>
      </c>
      <c r="AA705" s="259">
        <v>0</v>
      </c>
      <c r="AB705" s="259">
        <v>0</v>
      </c>
      <c r="AC705" s="259">
        <v>0</v>
      </c>
      <c r="AD705" s="259">
        <v>0</v>
      </c>
      <c r="AE705" s="259">
        <v>0</v>
      </c>
      <c r="AF705" s="259">
        <v>1</v>
      </c>
      <c r="AG705" s="259">
        <v>0</v>
      </c>
      <c r="AH705" s="259">
        <v>0</v>
      </c>
      <c r="AI705" s="259">
        <v>0</v>
      </c>
      <c r="AJ705" s="259">
        <v>0</v>
      </c>
      <c r="AK705" s="128"/>
      <c r="AL705" s="259">
        <v>498</v>
      </c>
      <c r="AM705" s="259">
        <v>281</v>
      </c>
      <c r="AN705" s="259">
        <v>137</v>
      </c>
      <c r="AO705" s="259">
        <v>10</v>
      </c>
    </row>
    <row r="706" spans="1:41">
      <c r="A706" s="131">
        <f t="shared" si="82"/>
        <v>498281281</v>
      </c>
      <c r="B706" s="132" t="str">
        <f t="shared" si="82"/>
        <v>VERITAS PREPARATORY</v>
      </c>
      <c r="C706" s="143">
        <f t="shared" si="87"/>
        <v>0</v>
      </c>
      <c r="D706" s="143">
        <f t="shared" si="87"/>
        <v>0</v>
      </c>
      <c r="E706" s="143">
        <f t="shared" si="87"/>
        <v>0</v>
      </c>
      <c r="F706" s="143">
        <f t="shared" si="87"/>
        <v>80</v>
      </c>
      <c r="G706" s="143">
        <f t="shared" si="87"/>
        <v>195</v>
      </c>
      <c r="H706" s="143">
        <f t="shared" si="87"/>
        <v>0</v>
      </c>
      <c r="I706" s="143">
        <f t="shared" si="83"/>
        <v>11.4375</v>
      </c>
      <c r="J706" s="143"/>
      <c r="K706" s="143">
        <f t="shared" si="88"/>
        <v>0</v>
      </c>
      <c r="L706" s="143">
        <f t="shared" si="88"/>
        <v>0</v>
      </c>
      <c r="M706" s="143">
        <f t="shared" si="88"/>
        <v>30</v>
      </c>
      <c r="N706" s="143">
        <f t="shared" si="88"/>
        <v>0</v>
      </c>
      <c r="O706" s="143">
        <f t="shared" si="88"/>
        <v>231</v>
      </c>
      <c r="P706" s="143">
        <f t="shared" si="84"/>
        <v>0</v>
      </c>
      <c r="Q706" s="143">
        <f t="shared" si="85"/>
        <v>10</v>
      </c>
      <c r="R706" s="143">
        <f t="shared" si="86"/>
        <v>305</v>
      </c>
      <c r="S706" s="146"/>
      <c r="T706" s="259">
        <v>498281281</v>
      </c>
      <c r="U706" s="129" t="s">
        <v>675</v>
      </c>
      <c r="V706" s="259">
        <v>0</v>
      </c>
      <c r="W706" s="259">
        <v>0</v>
      </c>
      <c r="X706" s="259">
        <v>0</v>
      </c>
      <c r="Y706" s="259">
        <v>80</v>
      </c>
      <c r="Z706" s="259">
        <v>195</v>
      </c>
      <c r="AA706" s="259">
        <v>0</v>
      </c>
      <c r="AB706" s="259">
        <v>0</v>
      </c>
      <c r="AC706" s="259">
        <v>0</v>
      </c>
      <c r="AD706" s="259">
        <v>30</v>
      </c>
      <c r="AE706" s="259">
        <v>0</v>
      </c>
      <c r="AF706" s="259">
        <v>231</v>
      </c>
      <c r="AG706" s="259">
        <v>0</v>
      </c>
      <c r="AH706" s="259">
        <v>0</v>
      </c>
      <c r="AI706" s="259">
        <v>0</v>
      </c>
      <c r="AJ706" s="259">
        <v>0</v>
      </c>
      <c r="AK706" s="128"/>
      <c r="AL706" s="259">
        <v>498</v>
      </c>
      <c r="AM706" s="259">
        <v>281</v>
      </c>
      <c r="AN706" s="259">
        <v>281</v>
      </c>
      <c r="AO706" s="259">
        <v>10</v>
      </c>
    </row>
    <row r="707" spans="1:41">
      <c r="A707" s="131">
        <f t="shared" si="82"/>
        <v>499061005</v>
      </c>
      <c r="B707" s="132" t="str">
        <f t="shared" si="82"/>
        <v>HAMPDEN CS OF SCIENCE</v>
      </c>
      <c r="C707" s="143">
        <f t="shared" si="87"/>
        <v>0</v>
      </c>
      <c r="D707" s="143">
        <f t="shared" si="87"/>
        <v>0</v>
      </c>
      <c r="E707" s="143">
        <f t="shared" si="87"/>
        <v>0</v>
      </c>
      <c r="F707" s="143">
        <f t="shared" si="87"/>
        <v>0</v>
      </c>
      <c r="G707" s="143">
        <f t="shared" si="87"/>
        <v>1</v>
      </c>
      <c r="H707" s="143">
        <f t="shared" si="87"/>
        <v>1</v>
      </c>
      <c r="I707" s="143">
        <f t="shared" si="83"/>
        <v>0.1125</v>
      </c>
      <c r="J707" s="143"/>
      <c r="K707" s="143">
        <f t="shared" si="88"/>
        <v>0</v>
      </c>
      <c r="L707" s="143">
        <f t="shared" si="88"/>
        <v>0</v>
      </c>
      <c r="M707" s="143">
        <f t="shared" si="88"/>
        <v>1</v>
      </c>
      <c r="N707" s="143">
        <f t="shared" si="88"/>
        <v>0</v>
      </c>
      <c r="O707" s="143">
        <f t="shared" si="88"/>
        <v>2</v>
      </c>
      <c r="P707" s="143">
        <f t="shared" si="84"/>
        <v>1</v>
      </c>
      <c r="Q707" s="143">
        <f t="shared" si="85"/>
        <v>10</v>
      </c>
      <c r="R707" s="143">
        <f t="shared" si="86"/>
        <v>3</v>
      </c>
      <c r="S707" s="146"/>
      <c r="T707" s="259">
        <v>499061005</v>
      </c>
      <c r="U707" s="129" t="s">
        <v>709</v>
      </c>
      <c r="V707" s="259">
        <v>0</v>
      </c>
      <c r="W707" s="259">
        <v>0</v>
      </c>
      <c r="X707" s="259">
        <v>0</v>
      </c>
      <c r="Y707" s="259">
        <v>0</v>
      </c>
      <c r="Z707" s="259">
        <v>1</v>
      </c>
      <c r="AA707" s="259">
        <v>1</v>
      </c>
      <c r="AB707" s="259">
        <v>0</v>
      </c>
      <c r="AC707" s="259">
        <v>0</v>
      </c>
      <c r="AD707" s="259">
        <v>1</v>
      </c>
      <c r="AE707" s="259">
        <v>0</v>
      </c>
      <c r="AF707" s="259">
        <v>2</v>
      </c>
      <c r="AG707" s="259">
        <v>0</v>
      </c>
      <c r="AH707" s="259">
        <v>0</v>
      </c>
      <c r="AI707" s="259">
        <v>0</v>
      </c>
      <c r="AJ707" s="259">
        <v>1</v>
      </c>
      <c r="AK707" s="128"/>
      <c r="AL707" s="259">
        <v>499</v>
      </c>
      <c r="AM707" s="259">
        <v>61</v>
      </c>
      <c r="AN707" s="259">
        <v>5</v>
      </c>
      <c r="AO707" s="259">
        <v>10</v>
      </c>
    </row>
    <row r="708" spans="1:41">
      <c r="A708" s="131">
        <f t="shared" si="82"/>
        <v>499061061</v>
      </c>
      <c r="B708" s="132" t="str">
        <f t="shared" si="82"/>
        <v>HAMPDEN CS OF SCIENCE</v>
      </c>
      <c r="C708" s="143">
        <f t="shared" si="87"/>
        <v>0</v>
      </c>
      <c r="D708" s="143">
        <f t="shared" si="87"/>
        <v>0</v>
      </c>
      <c r="E708" s="143">
        <f t="shared" si="87"/>
        <v>0</v>
      </c>
      <c r="F708" s="143">
        <f t="shared" si="87"/>
        <v>0</v>
      </c>
      <c r="G708" s="143">
        <f t="shared" si="87"/>
        <v>57</v>
      </c>
      <c r="H708" s="143">
        <f t="shared" si="87"/>
        <v>30</v>
      </c>
      <c r="I708" s="143">
        <f t="shared" si="83"/>
        <v>3.375</v>
      </c>
      <c r="J708" s="143"/>
      <c r="K708" s="143">
        <f t="shared" si="88"/>
        <v>0</v>
      </c>
      <c r="L708" s="143">
        <f t="shared" si="88"/>
        <v>0</v>
      </c>
      <c r="M708" s="143">
        <f t="shared" si="88"/>
        <v>3</v>
      </c>
      <c r="N708" s="143">
        <f t="shared" si="88"/>
        <v>0</v>
      </c>
      <c r="O708" s="143">
        <f t="shared" si="88"/>
        <v>28</v>
      </c>
      <c r="P708" s="143">
        <f t="shared" si="84"/>
        <v>12</v>
      </c>
      <c r="Q708" s="143">
        <f t="shared" si="85"/>
        <v>9</v>
      </c>
      <c r="R708" s="143">
        <f t="shared" si="86"/>
        <v>90</v>
      </c>
      <c r="S708" s="146"/>
      <c r="T708" s="259">
        <v>499061061</v>
      </c>
      <c r="U708" s="129" t="s">
        <v>709</v>
      </c>
      <c r="V708" s="259">
        <v>0</v>
      </c>
      <c r="W708" s="259">
        <v>0</v>
      </c>
      <c r="X708" s="259">
        <v>0</v>
      </c>
      <c r="Y708" s="259">
        <v>0</v>
      </c>
      <c r="Z708" s="259">
        <v>57</v>
      </c>
      <c r="AA708" s="259">
        <v>30</v>
      </c>
      <c r="AB708" s="259">
        <v>0</v>
      </c>
      <c r="AC708" s="259">
        <v>0</v>
      </c>
      <c r="AD708" s="259">
        <v>3</v>
      </c>
      <c r="AE708" s="259">
        <v>0</v>
      </c>
      <c r="AF708" s="259">
        <v>28</v>
      </c>
      <c r="AG708" s="259">
        <v>0</v>
      </c>
      <c r="AH708" s="259">
        <v>0</v>
      </c>
      <c r="AI708" s="259">
        <v>0</v>
      </c>
      <c r="AJ708" s="259">
        <v>12</v>
      </c>
      <c r="AK708" s="128"/>
      <c r="AL708" s="259">
        <v>499</v>
      </c>
      <c r="AM708" s="259">
        <v>61</v>
      </c>
      <c r="AN708" s="259">
        <v>61</v>
      </c>
      <c r="AO708" s="259">
        <v>9</v>
      </c>
    </row>
    <row r="709" spans="1:41">
      <c r="A709" s="131">
        <f t="shared" si="82"/>
        <v>499061161</v>
      </c>
      <c r="B709" s="132" t="str">
        <f t="shared" si="82"/>
        <v>HAMPDEN CS OF SCIENCE</v>
      </c>
      <c r="C709" s="143">
        <f t="shared" si="87"/>
        <v>0</v>
      </c>
      <c r="D709" s="143">
        <f t="shared" si="87"/>
        <v>0</v>
      </c>
      <c r="E709" s="143">
        <f t="shared" si="87"/>
        <v>0</v>
      </c>
      <c r="F709" s="143">
        <f t="shared" si="87"/>
        <v>0</v>
      </c>
      <c r="G709" s="143">
        <f t="shared" si="87"/>
        <v>6</v>
      </c>
      <c r="H709" s="143">
        <f t="shared" si="87"/>
        <v>12</v>
      </c>
      <c r="I709" s="143">
        <f t="shared" si="83"/>
        <v>0.9375</v>
      </c>
      <c r="J709" s="143"/>
      <c r="K709" s="143">
        <f t="shared" si="88"/>
        <v>0</v>
      </c>
      <c r="L709" s="143">
        <f t="shared" si="88"/>
        <v>0</v>
      </c>
      <c r="M709" s="143">
        <f t="shared" si="88"/>
        <v>7</v>
      </c>
      <c r="N709" s="143">
        <f t="shared" si="88"/>
        <v>0</v>
      </c>
      <c r="O709" s="143">
        <f t="shared" si="88"/>
        <v>9</v>
      </c>
      <c r="P709" s="143">
        <f t="shared" si="84"/>
        <v>13</v>
      </c>
      <c r="Q709" s="143">
        <f t="shared" si="85"/>
        <v>10</v>
      </c>
      <c r="R709" s="143">
        <f t="shared" si="86"/>
        <v>25</v>
      </c>
      <c r="S709" s="146"/>
      <c r="T709" s="259">
        <v>499061161</v>
      </c>
      <c r="U709" s="129" t="s">
        <v>709</v>
      </c>
      <c r="V709" s="259">
        <v>0</v>
      </c>
      <c r="W709" s="259">
        <v>0</v>
      </c>
      <c r="X709" s="259">
        <v>0</v>
      </c>
      <c r="Y709" s="259">
        <v>0</v>
      </c>
      <c r="Z709" s="259">
        <v>6</v>
      </c>
      <c r="AA709" s="259">
        <v>12</v>
      </c>
      <c r="AB709" s="259">
        <v>0</v>
      </c>
      <c r="AC709" s="259">
        <v>0</v>
      </c>
      <c r="AD709" s="259">
        <v>7</v>
      </c>
      <c r="AE709" s="259">
        <v>0</v>
      </c>
      <c r="AF709" s="259">
        <v>9</v>
      </c>
      <c r="AG709" s="259">
        <v>0</v>
      </c>
      <c r="AH709" s="259">
        <v>0</v>
      </c>
      <c r="AI709" s="259">
        <v>0</v>
      </c>
      <c r="AJ709" s="259">
        <v>13</v>
      </c>
      <c r="AK709" s="128"/>
      <c r="AL709" s="259">
        <v>499</v>
      </c>
      <c r="AM709" s="259">
        <v>61</v>
      </c>
      <c r="AN709" s="259">
        <v>161</v>
      </c>
      <c r="AO709" s="259">
        <v>10</v>
      </c>
    </row>
    <row r="710" spans="1:41">
      <c r="A710" s="131">
        <f t="shared" si="82"/>
        <v>499061281</v>
      </c>
      <c r="B710" s="132" t="str">
        <f t="shared" si="82"/>
        <v>HAMPDEN CS OF SCIENCE</v>
      </c>
      <c r="C710" s="143">
        <f t="shared" si="87"/>
        <v>0</v>
      </c>
      <c r="D710" s="143">
        <f t="shared" si="87"/>
        <v>0</v>
      </c>
      <c r="E710" s="143">
        <f t="shared" si="87"/>
        <v>0</v>
      </c>
      <c r="F710" s="143">
        <f t="shared" ref="F710:H773" si="89">ROUND(Y710,0)</f>
        <v>0</v>
      </c>
      <c r="G710" s="143">
        <f t="shared" si="89"/>
        <v>146</v>
      </c>
      <c r="H710" s="143">
        <f t="shared" si="89"/>
        <v>115</v>
      </c>
      <c r="I710" s="143">
        <f t="shared" si="83"/>
        <v>9.9</v>
      </c>
      <c r="J710" s="143"/>
      <c r="K710" s="143">
        <f t="shared" si="88"/>
        <v>0</v>
      </c>
      <c r="L710" s="143">
        <f t="shared" si="88"/>
        <v>0</v>
      </c>
      <c r="M710" s="143">
        <f t="shared" si="88"/>
        <v>3</v>
      </c>
      <c r="N710" s="143">
        <f t="shared" si="88"/>
        <v>0</v>
      </c>
      <c r="O710" s="143">
        <f t="shared" si="88"/>
        <v>78</v>
      </c>
      <c r="P710" s="143">
        <f t="shared" si="84"/>
        <v>56</v>
      </c>
      <c r="Q710" s="143">
        <f t="shared" si="85"/>
        <v>10</v>
      </c>
      <c r="R710" s="143">
        <f t="shared" si="86"/>
        <v>264</v>
      </c>
      <c r="S710" s="146"/>
      <c r="T710" s="259">
        <v>499061281</v>
      </c>
      <c r="U710" s="129" t="s">
        <v>709</v>
      </c>
      <c r="V710" s="259">
        <v>0</v>
      </c>
      <c r="W710" s="259">
        <v>0</v>
      </c>
      <c r="X710" s="259">
        <v>0</v>
      </c>
      <c r="Y710" s="259">
        <v>0</v>
      </c>
      <c r="Z710" s="259">
        <v>146</v>
      </c>
      <c r="AA710" s="259">
        <v>115</v>
      </c>
      <c r="AB710" s="259">
        <v>0</v>
      </c>
      <c r="AC710" s="259">
        <v>0</v>
      </c>
      <c r="AD710" s="259">
        <v>3</v>
      </c>
      <c r="AE710" s="259">
        <v>0</v>
      </c>
      <c r="AF710" s="259">
        <v>78</v>
      </c>
      <c r="AG710" s="259">
        <v>0</v>
      </c>
      <c r="AH710" s="259">
        <v>0</v>
      </c>
      <c r="AI710" s="259">
        <v>0</v>
      </c>
      <c r="AJ710" s="259">
        <v>56</v>
      </c>
      <c r="AK710" s="128"/>
      <c r="AL710" s="259">
        <v>499</v>
      </c>
      <c r="AM710" s="259">
        <v>61</v>
      </c>
      <c r="AN710" s="259">
        <v>281</v>
      </c>
      <c r="AO710" s="259">
        <v>10</v>
      </c>
    </row>
    <row r="711" spans="1:41">
      <c r="A711" s="131">
        <f t="shared" si="82"/>
        <v>499061332</v>
      </c>
      <c r="B711" s="132" t="str">
        <f t="shared" si="82"/>
        <v>HAMPDEN CS OF SCIENCE</v>
      </c>
      <c r="C711" s="143">
        <f t="shared" ref="C711:E773" si="90">ROUND(V711,0)</f>
        <v>0</v>
      </c>
      <c r="D711" s="143">
        <f t="shared" si="90"/>
        <v>0</v>
      </c>
      <c r="E711" s="143">
        <f t="shared" si="90"/>
        <v>0</v>
      </c>
      <c r="F711" s="143">
        <f t="shared" si="89"/>
        <v>0</v>
      </c>
      <c r="G711" s="143">
        <f t="shared" si="89"/>
        <v>21</v>
      </c>
      <c r="H711" s="143">
        <f t="shared" si="89"/>
        <v>20</v>
      </c>
      <c r="I711" s="143">
        <f t="shared" si="83"/>
        <v>1.95</v>
      </c>
      <c r="J711" s="143"/>
      <c r="K711" s="143">
        <f t="shared" si="88"/>
        <v>0</v>
      </c>
      <c r="L711" s="143">
        <f t="shared" si="88"/>
        <v>0</v>
      </c>
      <c r="M711" s="143">
        <f t="shared" si="88"/>
        <v>11</v>
      </c>
      <c r="N711" s="143">
        <f t="shared" si="88"/>
        <v>0</v>
      </c>
      <c r="O711" s="143">
        <f t="shared" si="88"/>
        <v>21</v>
      </c>
      <c r="P711" s="143">
        <f t="shared" si="84"/>
        <v>12</v>
      </c>
      <c r="Q711" s="143">
        <f t="shared" si="85"/>
        <v>10</v>
      </c>
      <c r="R711" s="143">
        <f t="shared" si="86"/>
        <v>52</v>
      </c>
      <c r="S711" s="146"/>
      <c r="T711" s="259">
        <v>499061332</v>
      </c>
      <c r="U711" s="129" t="s">
        <v>709</v>
      </c>
      <c r="V711" s="259">
        <v>0</v>
      </c>
      <c r="W711" s="259">
        <v>0</v>
      </c>
      <c r="X711" s="259">
        <v>0</v>
      </c>
      <c r="Y711" s="259">
        <v>0</v>
      </c>
      <c r="Z711" s="259">
        <v>21</v>
      </c>
      <c r="AA711" s="259">
        <v>20</v>
      </c>
      <c r="AB711" s="259">
        <v>0</v>
      </c>
      <c r="AC711" s="259">
        <v>0</v>
      </c>
      <c r="AD711" s="259">
        <v>11</v>
      </c>
      <c r="AE711" s="259">
        <v>0</v>
      </c>
      <c r="AF711" s="259">
        <v>21</v>
      </c>
      <c r="AG711" s="259">
        <v>0</v>
      </c>
      <c r="AH711" s="259">
        <v>0</v>
      </c>
      <c r="AI711" s="259">
        <v>0</v>
      </c>
      <c r="AJ711" s="259">
        <v>12</v>
      </c>
      <c r="AK711" s="128"/>
      <c r="AL711" s="259">
        <v>499</v>
      </c>
      <c r="AM711" s="259">
        <v>61</v>
      </c>
      <c r="AN711" s="259">
        <v>332</v>
      </c>
      <c r="AO711" s="259">
        <v>10</v>
      </c>
    </row>
    <row r="712" spans="1:41">
      <c r="A712" s="131">
        <f t="shared" si="82"/>
        <v>499061767</v>
      </c>
      <c r="B712" s="132" t="str">
        <f t="shared" si="82"/>
        <v>HAMPDEN CS OF SCIENCE</v>
      </c>
      <c r="C712" s="143">
        <f t="shared" si="90"/>
        <v>0</v>
      </c>
      <c r="D712" s="143">
        <f t="shared" si="90"/>
        <v>0</v>
      </c>
      <c r="E712" s="143">
        <f t="shared" si="90"/>
        <v>0</v>
      </c>
      <c r="F712" s="143">
        <f t="shared" si="89"/>
        <v>0</v>
      </c>
      <c r="G712" s="143">
        <f t="shared" si="89"/>
        <v>1</v>
      </c>
      <c r="H712" s="143">
        <f t="shared" si="89"/>
        <v>0</v>
      </c>
      <c r="I712" s="143">
        <f t="shared" si="83"/>
        <v>3.7499999999999999E-2</v>
      </c>
      <c r="J712" s="143"/>
      <c r="K712" s="143">
        <f t="shared" si="88"/>
        <v>0</v>
      </c>
      <c r="L712" s="143">
        <f t="shared" si="88"/>
        <v>0</v>
      </c>
      <c r="M712" s="143">
        <f t="shared" si="88"/>
        <v>0</v>
      </c>
      <c r="N712" s="143">
        <f t="shared" si="88"/>
        <v>0</v>
      </c>
      <c r="O712" s="143">
        <f t="shared" si="88"/>
        <v>0</v>
      </c>
      <c r="P712" s="143">
        <f t="shared" si="84"/>
        <v>0</v>
      </c>
      <c r="Q712" s="143">
        <f t="shared" si="85"/>
        <v>1</v>
      </c>
      <c r="R712" s="143">
        <f t="shared" si="86"/>
        <v>1</v>
      </c>
      <c r="S712" s="146"/>
      <c r="T712" s="259">
        <v>499061767</v>
      </c>
      <c r="U712" s="129" t="s">
        <v>709</v>
      </c>
      <c r="V712" s="259">
        <v>0</v>
      </c>
      <c r="W712" s="259">
        <v>0</v>
      </c>
      <c r="X712" s="259">
        <v>0</v>
      </c>
      <c r="Y712" s="259">
        <v>0</v>
      </c>
      <c r="Z712" s="259">
        <v>1</v>
      </c>
      <c r="AA712" s="259">
        <v>0</v>
      </c>
      <c r="AB712" s="259">
        <v>0</v>
      </c>
      <c r="AC712" s="259">
        <v>0</v>
      </c>
      <c r="AD712" s="259">
        <v>0</v>
      </c>
      <c r="AE712" s="259">
        <v>0</v>
      </c>
      <c r="AF712" s="259">
        <v>0</v>
      </c>
      <c r="AG712" s="259">
        <v>0</v>
      </c>
      <c r="AH712" s="259">
        <v>0</v>
      </c>
      <c r="AI712" s="259">
        <v>0</v>
      </c>
      <c r="AJ712" s="259">
        <v>0</v>
      </c>
      <c r="AK712" s="128"/>
      <c r="AL712" s="259">
        <v>499</v>
      </c>
      <c r="AM712" s="259">
        <v>61</v>
      </c>
      <c r="AN712" s="259">
        <v>767</v>
      </c>
      <c r="AO712" s="259">
        <v>1</v>
      </c>
    </row>
    <row r="713" spans="1:41">
      <c r="A713" s="131">
        <f t="shared" si="82"/>
        <v>3501137005</v>
      </c>
      <c r="B713" s="132" t="str">
        <f t="shared" si="82"/>
        <v>PAULO FREIRE SOCIAL JUSTICE</v>
      </c>
      <c r="C713" s="143">
        <f t="shared" si="90"/>
        <v>0</v>
      </c>
      <c r="D713" s="143">
        <f t="shared" si="90"/>
        <v>0</v>
      </c>
      <c r="E713" s="143">
        <f t="shared" si="90"/>
        <v>0</v>
      </c>
      <c r="F713" s="143">
        <f t="shared" si="89"/>
        <v>0</v>
      </c>
      <c r="G713" s="143">
        <f t="shared" si="89"/>
        <v>0</v>
      </c>
      <c r="H713" s="143">
        <f t="shared" si="89"/>
        <v>1</v>
      </c>
      <c r="I713" s="143">
        <f t="shared" si="83"/>
        <v>3.7499999999999999E-2</v>
      </c>
      <c r="J713" s="143"/>
      <c r="K713" s="143">
        <f t="shared" si="88"/>
        <v>0</v>
      </c>
      <c r="L713" s="143">
        <f t="shared" si="88"/>
        <v>0</v>
      </c>
      <c r="M713" s="143">
        <f t="shared" si="88"/>
        <v>0</v>
      </c>
      <c r="N713" s="143">
        <f t="shared" si="88"/>
        <v>0</v>
      </c>
      <c r="O713" s="143">
        <f t="shared" si="88"/>
        <v>0</v>
      </c>
      <c r="P713" s="143">
        <f t="shared" si="84"/>
        <v>0</v>
      </c>
      <c r="Q713" s="143">
        <f t="shared" si="85"/>
        <v>1</v>
      </c>
      <c r="R713" s="143">
        <f t="shared" si="86"/>
        <v>1</v>
      </c>
      <c r="S713" s="146"/>
      <c r="T713" s="259">
        <v>3501137005</v>
      </c>
      <c r="U713" s="129" t="s">
        <v>721</v>
      </c>
      <c r="V713" s="259">
        <v>0</v>
      </c>
      <c r="W713" s="259">
        <v>0</v>
      </c>
      <c r="X713" s="259">
        <v>0</v>
      </c>
      <c r="Y713" s="259">
        <v>0</v>
      </c>
      <c r="Z713" s="259">
        <v>0</v>
      </c>
      <c r="AA713" s="259">
        <v>1</v>
      </c>
      <c r="AB713" s="259">
        <v>0</v>
      </c>
      <c r="AC713" s="259">
        <v>0</v>
      </c>
      <c r="AD713" s="259">
        <v>0</v>
      </c>
      <c r="AE713" s="259">
        <v>0</v>
      </c>
      <c r="AF713" s="259">
        <v>0</v>
      </c>
      <c r="AG713" s="259">
        <v>0</v>
      </c>
      <c r="AH713" s="259">
        <v>0</v>
      </c>
      <c r="AI713" s="259">
        <v>0</v>
      </c>
      <c r="AJ713" s="259">
        <v>0</v>
      </c>
      <c r="AK713" s="128"/>
      <c r="AL713" s="259">
        <v>3501</v>
      </c>
      <c r="AM713" s="259">
        <v>137</v>
      </c>
      <c r="AN713" s="259">
        <v>5</v>
      </c>
      <c r="AO713" s="259">
        <v>1</v>
      </c>
    </row>
    <row r="714" spans="1:41">
      <c r="A714" s="131">
        <f t="shared" si="82"/>
        <v>3501137061</v>
      </c>
      <c r="B714" s="132" t="str">
        <f t="shared" si="82"/>
        <v>PAULO FREIRE SOCIAL JUSTICE</v>
      </c>
      <c r="C714" s="143">
        <f t="shared" si="90"/>
        <v>0</v>
      </c>
      <c r="D714" s="143">
        <f t="shared" si="90"/>
        <v>0</v>
      </c>
      <c r="E714" s="143">
        <f t="shared" si="90"/>
        <v>0</v>
      </c>
      <c r="F714" s="143">
        <f t="shared" si="89"/>
        <v>0</v>
      </c>
      <c r="G714" s="143">
        <f t="shared" si="89"/>
        <v>0</v>
      </c>
      <c r="H714" s="143">
        <f t="shared" si="89"/>
        <v>13</v>
      </c>
      <c r="I714" s="143">
        <f t="shared" si="83"/>
        <v>0.5625</v>
      </c>
      <c r="J714" s="143"/>
      <c r="K714" s="143">
        <f t="shared" si="88"/>
        <v>0</v>
      </c>
      <c r="L714" s="143">
        <f t="shared" si="88"/>
        <v>0</v>
      </c>
      <c r="M714" s="143">
        <f t="shared" si="88"/>
        <v>2</v>
      </c>
      <c r="N714" s="143">
        <f t="shared" si="88"/>
        <v>0</v>
      </c>
      <c r="O714" s="143">
        <f t="shared" si="88"/>
        <v>0</v>
      </c>
      <c r="P714" s="143">
        <f t="shared" si="84"/>
        <v>7</v>
      </c>
      <c r="Q714" s="143">
        <f t="shared" si="85"/>
        <v>9</v>
      </c>
      <c r="R714" s="143">
        <f t="shared" si="86"/>
        <v>15</v>
      </c>
      <c r="S714" s="146"/>
      <c r="T714" s="259">
        <v>3501137061</v>
      </c>
      <c r="U714" s="129" t="s">
        <v>721</v>
      </c>
      <c r="V714" s="259">
        <v>0</v>
      </c>
      <c r="W714" s="259">
        <v>0</v>
      </c>
      <c r="X714" s="259">
        <v>0</v>
      </c>
      <c r="Y714" s="259">
        <v>0</v>
      </c>
      <c r="Z714" s="259">
        <v>0</v>
      </c>
      <c r="AA714" s="259">
        <v>13</v>
      </c>
      <c r="AB714" s="259">
        <v>0</v>
      </c>
      <c r="AC714" s="259">
        <v>0</v>
      </c>
      <c r="AD714" s="259">
        <v>2</v>
      </c>
      <c r="AE714" s="259">
        <v>0</v>
      </c>
      <c r="AF714" s="259">
        <v>0</v>
      </c>
      <c r="AG714" s="259">
        <v>0</v>
      </c>
      <c r="AH714" s="259">
        <v>0</v>
      </c>
      <c r="AI714" s="259">
        <v>0</v>
      </c>
      <c r="AJ714" s="259">
        <v>7</v>
      </c>
      <c r="AK714" s="128"/>
      <c r="AL714" s="259">
        <v>3501</v>
      </c>
      <c r="AM714" s="259">
        <v>137</v>
      </c>
      <c r="AN714" s="259">
        <v>61</v>
      </c>
      <c r="AO714" s="259">
        <v>9</v>
      </c>
    </row>
    <row r="715" spans="1:41">
      <c r="A715" s="131">
        <f t="shared" ref="A715:B773" si="91">T715</f>
        <v>3501137086</v>
      </c>
      <c r="B715" s="132" t="str">
        <f t="shared" si="91"/>
        <v>PAULO FREIRE SOCIAL JUSTICE</v>
      </c>
      <c r="C715" s="143">
        <f t="shared" si="90"/>
        <v>0</v>
      </c>
      <c r="D715" s="143">
        <f t="shared" si="90"/>
        <v>0</v>
      </c>
      <c r="E715" s="143">
        <f t="shared" si="90"/>
        <v>0</v>
      </c>
      <c r="F715" s="143">
        <f t="shared" si="89"/>
        <v>0</v>
      </c>
      <c r="G715" s="143">
        <f t="shared" si="89"/>
        <v>0</v>
      </c>
      <c r="H715" s="143">
        <f t="shared" si="89"/>
        <v>1</v>
      </c>
      <c r="I715" s="143">
        <f t="shared" ref="I715:I773" si="92">ROUND(0.0375*(SUM(E715:H715)+ROUND(D715*0.5,4)+ROUND(L715*0.5,4)+M715),4)+ROUND((0.0475)*N715,4)</f>
        <v>3.7499999999999999E-2</v>
      </c>
      <c r="J715" s="143"/>
      <c r="K715" s="143">
        <f t="shared" si="88"/>
        <v>0</v>
      </c>
      <c r="L715" s="143">
        <f t="shared" si="88"/>
        <v>0</v>
      </c>
      <c r="M715" s="143">
        <f t="shared" si="88"/>
        <v>0</v>
      </c>
      <c r="N715" s="143">
        <f t="shared" si="88"/>
        <v>0</v>
      </c>
      <c r="O715" s="143">
        <f t="shared" si="88"/>
        <v>0</v>
      </c>
      <c r="P715" s="143">
        <f t="shared" ref="P715:P773" si="93">ROUND((AG715+AH715)/2,0)+ROUND(AI715+AJ715,0)</f>
        <v>0</v>
      </c>
      <c r="Q715" s="143">
        <f t="shared" ref="Q715:Q773" si="94">AO715</f>
        <v>1</v>
      </c>
      <c r="R715" s="143">
        <f t="shared" ref="R715:R773" si="95">SUM(E715:H715)+M715+N715+ROUND(C715*0.5,0)+ROUND(D715*0.5,0)+ROUND(K715*0.5,0)+ROUND(L715*0.5,0)</f>
        <v>1</v>
      </c>
      <c r="S715" s="146"/>
      <c r="T715" s="259">
        <v>3501137086</v>
      </c>
      <c r="U715" s="129" t="s">
        <v>721</v>
      </c>
      <c r="V715" s="259">
        <v>0</v>
      </c>
      <c r="W715" s="259">
        <v>0</v>
      </c>
      <c r="X715" s="259">
        <v>0</v>
      </c>
      <c r="Y715" s="259">
        <v>0</v>
      </c>
      <c r="Z715" s="259">
        <v>0</v>
      </c>
      <c r="AA715" s="259">
        <v>1</v>
      </c>
      <c r="AB715" s="259">
        <v>0</v>
      </c>
      <c r="AC715" s="259">
        <v>0</v>
      </c>
      <c r="AD715" s="259">
        <v>0</v>
      </c>
      <c r="AE715" s="259">
        <v>0</v>
      </c>
      <c r="AF715" s="259">
        <v>0</v>
      </c>
      <c r="AG715" s="259">
        <v>0</v>
      </c>
      <c r="AH715" s="259">
        <v>0</v>
      </c>
      <c r="AI715" s="259">
        <v>0</v>
      </c>
      <c r="AJ715" s="259">
        <v>0</v>
      </c>
      <c r="AK715" s="128"/>
      <c r="AL715" s="259">
        <v>3501</v>
      </c>
      <c r="AM715" s="259">
        <v>137</v>
      </c>
      <c r="AN715" s="259">
        <v>86</v>
      </c>
      <c r="AO715" s="259">
        <v>1</v>
      </c>
    </row>
    <row r="716" spans="1:41">
      <c r="A716" s="131">
        <f t="shared" si="91"/>
        <v>3501137127</v>
      </c>
      <c r="B716" s="132" t="str">
        <f t="shared" si="91"/>
        <v>PAULO FREIRE SOCIAL JUSTICE</v>
      </c>
      <c r="C716" s="143">
        <f t="shared" si="90"/>
        <v>0</v>
      </c>
      <c r="D716" s="143">
        <f t="shared" si="90"/>
        <v>0</v>
      </c>
      <c r="E716" s="143">
        <f t="shared" si="90"/>
        <v>0</v>
      </c>
      <c r="F716" s="143">
        <f t="shared" si="89"/>
        <v>0</v>
      </c>
      <c r="G716" s="143">
        <f t="shared" si="89"/>
        <v>0</v>
      </c>
      <c r="H716" s="143">
        <f t="shared" si="89"/>
        <v>1</v>
      </c>
      <c r="I716" s="143">
        <f t="shared" si="92"/>
        <v>3.7499999999999999E-2</v>
      </c>
      <c r="J716" s="143"/>
      <c r="K716" s="143">
        <f t="shared" si="88"/>
        <v>0</v>
      </c>
      <c r="L716" s="143">
        <f t="shared" si="88"/>
        <v>0</v>
      </c>
      <c r="M716" s="143">
        <f t="shared" si="88"/>
        <v>0</v>
      </c>
      <c r="N716" s="143">
        <f t="shared" si="88"/>
        <v>0</v>
      </c>
      <c r="O716" s="143">
        <f t="shared" si="88"/>
        <v>0</v>
      </c>
      <c r="P716" s="143">
        <f t="shared" si="93"/>
        <v>0</v>
      </c>
      <c r="Q716" s="143">
        <f t="shared" si="94"/>
        <v>1</v>
      </c>
      <c r="R716" s="143">
        <f t="shared" si="95"/>
        <v>1</v>
      </c>
      <c r="S716" s="146"/>
      <c r="T716" s="259">
        <v>3501137127</v>
      </c>
      <c r="U716" s="129" t="s">
        <v>721</v>
      </c>
      <c r="V716" s="259">
        <v>0</v>
      </c>
      <c r="W716" s="259">
        <v>0</v>
      </c>
      <c r="X716" s="259">
        <v>0</v>
      </c>
      <c r="Y716" s="259">
        <v>0</v>
      </c>
      <c r="Z716" s="259">
        <v>0</v>
      </c>
      <c r="AA716" s="259">
        <v>1</v>
      </c>
      <c r="AB716" s="259">
        <v>0</v>
      </c>
      <c r="AC716" s="259">
        <v>0</v>
      </c>
      <c r="AD716" s="259">
        <v>0</v>
      </c>
      <c r="AE716" s="259">
        <v>0</v>
      </c>
      <c r="AF716" s="259">
        <v>0</v>
      </c>
      <c r="AG716" s="259">
        <v>0</v>
      </c>
      <c r="AH716" s="259">
        <v>0</v>
      </c>
      <c r="AI716" s="259">
        <v>0</v>
      </c>
      <c r="AJ716" s="259">
        <v>0</v>
      </c>
      <c r="AK716" s="128"/>
      <c r="AL716" s="259">
        <v>3501</v>
      </c>
      <c r="AM716" s="259">
        <v>137</v>
      </c>
      <c r="AN716" s="259">
        <v>127</v>
      </c>
      <c r="AO716" s="259">
        <v>1</v>
      </c>
    </row>
    <row r="717" spans="1:41">
      <c r="A717" s="131">
        <f t="shared" si="91"/>
        <v>3501137137</v>
      </c>
      <c r="B717" s="132" t="str">
        <f t="shared" si="91"/>
        <v>PAULO FREIRE SOCIAL JUSTICE</v>
      </c>
      <c r="C717" s="143">
        <f t="shared" si="90"/>
        <v>0</v>
      </c>
      <c r="D717" s="143">
        <f t="shared" si="90"/>
        <v>0</v>
      </c>
      <c r="E717" s="143">
        <f t="shared" si="90"/>
        <v>0</v>
      </c>
      <c r="F717" s="143">
        <f t="shared" si="89"/>
        <v>0</v>
      </c>
      <c r="G717" s="143">
        <f t="shared" si="89"/>
        <v>0</v>
      </c>
      <c r="H717" s="143">
        <f t="shared" si="89"/>
        <v>202</v>
      </c>
      <c r="I717" s="143">
        <f t="shared" si="92"/>
        <v>8.7750000000000004</v>
      </c>
      <c r="J717" s="143"/>
      <c r="K717" s="143">
        <f t="shared" si="88"/>
        <v>0</v>
      </c>
      <c r="L717" s="143">
        <f t="shared" si="88"/>
        <v>0</v>
      </c>
      <c r="M717" s="143">
        <f t="shared" si="88"/>
        <v>32</v>
      </c>
      <c r="N717" s="143">
        <f t="shared" si="88"/>
        <v>0</v>
      </c>
      <c r="O717" s="143">
        <f t="shared" si="88"/>
        <v>0</v>
      </c>
      <c r="P717" s="143">
        <f t="shared" si="93"/>
        <v>161</v>
      </c>
      <c r="Q717" s="143">
        <f t="shared" si="94"/>
        <v>10</v>
      </c>
      <c r="R717" s="143">
        <f t="shared" si="95"/>
        <v>234</v>
      </c>
      <c r="S717" s="146"/>
      <c r="T717" s="259">
        <v>3501137137</v>
      </c>
      <c r="U717" s="129" t="s">
        <v>721</v>
      </c>
      <c r="V717" s="259">
        <v>0</v>
      </c>
      <c r="W717" s="259">
        <v>0</v>
      </c>
      <c r="X717" s="259">
        <v>0</v>
      </c>
      <c r="Y717" s="259">
        <v>0</v>
      </c>
      <c r="Z717" s="259">
        <v>0</v>
      </c>
      <c r="AA717" s="259">
        <v>202</v>
      </c>
      <c r="AB717" s="259">
        <v>0</v>
      </c>
      <c r="AC717" s="259">
        <v>0</v>
      </c>
      <c r="AD717" s="259">
        <v>32</v>
      </c>
      <c r="AE717" s="259">
        <v>0</v>
      </c>
      <c r="AF717" s="259">
        <v>0</v>
      </c>
      <c r="AG717" s="259">
        <v>0</v>
      </c>
      <c r="AH717" s="259">
        <v>0</v>
      </c>
      <c r="AI717" s="259">
        <v>0</v>
      </c>
      <c r="AJ717" s="259">
        <v>161</v>
      </c>
      <c r="AK717" s="128"/>
      <c r="AL717" s="259">
        <v>3501</v>
      </c>
      <c r="AM717" s="259">
        <v>137</v>
      </c>
      <c r="AN717" s="259">
        <v>137</v>
      </c>
      <c r="AO717" s="259">
        <v>10</v>
      </c>
    </row>
    <row r="718" spans="1:41">
      <c r="A718" s="131">
        <f t="shared" si="91"/>
        <v>3501137210</v>
      </c>
      <c r="B718" s="132" t="str">
        <f t="shared" si="91"/>
        <v>PAULO FREIRE SOCIAL JUSTICE</v>
      </c>
      <c r="C718" s="143">
        <f t="shared" si="90"/>
        <v>0</v>
      </c>
      <c r="D718" s="143">
        <f t="shared" si="90"/>
        <v>0</v>
      </c>
      <c r="E718" s="143">
        <f t="shared" si="90"/>
        <v>0</v>
      </c>
      <c r="F718" s="143">
        <f t="shared" si="89"/>
        <v>0</v>
      </c>
      <c r="G718" s="143">
        <f t="shared" si="89"/>
        <v>0</v>
      </c>
      <c r="H718" s="143">
        <f t="shared" si="89"/>
        <v>3</v>
      </c>
      <c r="I718" s="143">
        <f t="shared" si="92"/>
        <v>0.1125</v>
      </c>
      <c r="J718" s="143"/>
      <c r="K718" s="143">
        <f t="shared" si="88"/>
        <v>0</v>
      </c>
      <c r="L718" s="143">
        <f t="shared" si="88"/>
        <v>0</v>
      </c>
      <c r="M718" s="143">
        <f t="shared" si="88"/>
        <v>0</v>
      </c>
      <c r="N718" s="143">
        <f t="shared" si="88"/>
        <v>0</v>
      </c>
      <c r="O718" s="143">
        <f t="shared" si="88"/>
        <v>0</v>
      </c>
      <c r="P718" s="143">
        <f t="shared" si="93"/>
        <v>1</v>
      </c>
      <c r="Q718" s="143">
        <f t="shared" si="94"/>
        <v>8</v>
      </c>
      <c r="R718" s="143">
        <f t="shared" si="95"/>
        <v>3</v>
      </c>
      <c r="S718" s="146"/>
      <c r="T718" s="259">
        <v>3501137210</v>
      </c>
      <c r="U718" s="129" t="s">
        <v>721</v>
      </c>
      <c r="V718" s="259">
        <v>0</v>
      </c>
      <c r="W718" s="259">
        <v>0</v>
      </c>
      <c r="X718" s="259">
        <v>0</v>
      </c>
      <c r="Y718" s="259">
        <v>0</v>
      </c>
      <c r="Z718" s="259">
        <v>0</v>
      </c>
      <c r="AA718" s="259">
        <v>3</v>
      </c>
      <c r="AB718" s="259">
        <v>0</v>
      </c>
      <c r="AC718" s="259">
        <v>0</v>
      </c>
      <c r="AD718" s="259">
        <v>0</v>
      </c>
      <c r="AE718" s="259">
        <v>0</v>
      </c>
      <c r="AF718" s="259">
        <v>0</v>
      </c>
      <c r="AG718" s="259">
        <v>0</v>
      </c>
      <c r="AH718" s="259">
        <v>0</v>
      </c>
      <c r="AI718" s="259">
        <v>0</v>
      </c>
      <c r="AJ718" s="259">
        <v>1</v>
      </c>
      <c r="AK718" s="128"/>
      <c r="AL718" s="259">
        <v>3501</v>
      </c>
      <c r="AM718" s="259">
        <v>137</v>
      </c>
      <c r="AN718" s="259">
        <v>210</v>
      </c>
      <c r="AO718" s="259">
        <v>8</v>
      </c>
    </row>
    <row r="719" spans="1:41">
      <c r="A719" s="131">
        <f t="shared" si="91"/>
        <v>3501137278</v>
      </c>
      <c r="B719" s="132" t="str">
        <f t="shared" si="91"/>
        <v>PAULO FREIRE SOCIAL JUSTICE</v>
      </c>
      <c r="C719" s="143">
        <f t="shared" si="90"/>
        <v>0</v>
      </c>
      <c r="D719" s="143">
        <f t="shared" si="90"/>
        <v>0</v>
      </c>
      <c r="E719" s="143">
        <f t="shared" si="90"/>
        <v>0</v>
      </c>
      <c r="F719" s="143">
        <f t="shared" si="89"/>
        <v>0</v>
      </c>
      <c r="G719" s="143">
        <f t="shared" si="89"/>
        <v>0</v>
      </c>
      <c r="H719" s="143">
        <f t="shared" si="89"/>
        <v>2</v>
      </c>
      <c r="I719" s="143">
        <f t="shared" si="92"/>
        <v>7.4999999999999997E-2</v>
      </c>
      <c r="J719" s="143"/>
      <c r="K719" s="143">
        <f t="shared" si="88"/>
        <v>0</v>
      </c>
      <c r="L719" s="143">
        <f t="shared" si="88"/>
        <v>0</v>
      </c>
      <c r="M719" s="143">
        <f t="shared" si="88"/>
        <v>0</v>
      </c>
      <c r="N719" s="143">
        <f t="shared" si="88"/>
        <v>0</v>
      </c>
      <c r="O719" s="143">
        <f t="shared" si="88"/>
        <v>0</v>
      </c>
      <c r="P719" s="143">
        <f t="shared" si="93"/>
        <v>0</v>
      </c>
      <c r="Q719" s="143">
        <f t="shared" si="94"/>
        <v>1</v>
      </c>
      <c r="R719" s="143">
        <f t="shared" si="95"/>
        <v>2</v>
      </c>
      <c r="S719" s="146"/>
      <c r="T719" s="259">
        <v>3501137278</v>
      </c>
      <c r="U719" s="129" t="s">
        <v>721</v>
      </c>
      <c r="V719" s="259">
        <v>0</v>
      </c>
      <c r="W719" s="259">
        <v>0</v>
      </c>
      <c r="X719" s="259">
        <v>0</v>
      </c>
      <c r="Y719" s="259">
        <v>0</v>
      </c>
      <c r="Z719" s="259">
        <v>0</v>
      </c>
      <c r="AA719" s="259">
        <v>2</v>
      </c>
      <c r="AB719" s="259">
        <v>0</v>
      </c>
      <c r="AC719" s="259">
        <v>0</v>
      </c>
      <c r="AD719" s="259">
        <v>0</v>
      </c>
      <c r="AE719" s="259">
        <v>0</v>
      </c>
      <c r="AF719" s="259">
        <v>0</v>
      </c>
      <c r="AG719" s="259">
        <v>0</v>
      </c>
      <c r="AH719" s="259">
        <v>0</v>
      </c>
      <c r="AI719" s="259">
        <v>0</v>
      </c>
      <c r="AJ719" s="259">
        <v>0</v>
      </c>
      <c r="AK719" s="128"/>
      <c r="AL719" s="259">
        <v>3501</v>
      </c>
      <c r="AM719" s="259">
        <v>137</v>
      </c>
      <c r="AN719" s="259">
        <v>278</v>
      </c>
      <c r="AO719" s="259">
        <v>1</v>
      </c>
    </row>
    <row r="720" spans="1:41">
      <c r="A720" s="131">
        <f t="shared" si="91"/>
        <v>3501137281</v>
      </c>
      <c r="B720" s="132" t="str">
        <f t="shared" si="91"/>
        <v>PAULO FREIRE SOCIAL JUSTICE</v>
      </c>
      <c r="C720" s="143">
        <f t="shared" si="90"/>
        <v>0</v>
      </c>
      <c r="D720" s="143">
        <f t="shared" si="90"/>
        <v>0</v>
      </c>
      <c r="E720" s="143">
        <f t="shared" si="90"/>
        <v>0</v>
      </c>
      <c r="F720" s="143">
        <f t="shared" si="89"/>
        <v>0</v>
      </c>
      <c r="G720" s="143">
        <f t="shared" si="89"/>
        <v>0</v>
      </c>
      <c r="H720" s="143">
        <f t="shared" si="89"/>
        <v>48</v>
      </c>
      <c r="I720" s="143">
        <f t="shared" si="92"/>
        <v>1.95</v>
      </c>
      <c r="J720" s="143"/>
      <c r="K720" s="143">
        <f t="shared" si="88"/>
        <v>0</v>
      </c>
      <c r="L720" s="143">
        <f t="shared" si="88"/>
        <v>0</v>
      </c>
      <c r="M720" s="143">
        <f t="shared" si="88"/>
        <v>4</v>
      </c>
      <c r="N720" s="143">
        <f t="shared" si="88"/>
        <v>0</v>
      </c>
      <c r="O720" s="143">
        <f t="shared" si="88"/>
        <v>0</v>
      </c>
      <c r="P720" s="143">
        <f t="shared" si="93"/>
        <v>39</v>
      </c>
      <c r="Q720" s="143">
        <f t="shared" si="94"/>
        <v>10</v>
      </c>
      <c r="R720" s="143">
        <f t="shared" si="95"/>
        <v>52</v>
      </c>
      <c r="S720" s="146"/>
      <c r="T720" s="259">
        <v>3501137281</v>
      </c>
      <c r="U720" s="129" t="s">
        <v>721</v>
      </c>
      <c r="V720" s="259">
        <v>0</v>
      </c>
      <c r="W720" s="259">
        <v>0</v>
      </c>
      <c r="X720" s="259">
        <v>0</v>
      </c>
      <c r="Y720" s="259">
        <v>0</v>
      </c>
      <c r="Z720" s="259">
        <v>0</v>
      </c>
      <c r="AA720" s="259">
        <v>48</v>
      </c>
      <c r="AB720" s="259">
        <v>0</v>
      </c>
      <c r="AC720" s="259">
        <v>0</v>
      </c>
      <c r="AD720" s="259">
        <v>4</v>
      </c>
      <c r="AE720" s="259">
        <v>0</v>
      </c>
      <c r="AF720" s="259">
        <v>0</v>
      </c>
      <c r="AG720" s="259">
        <v>0</v>
      </c>
      <c r="AH720" s="259">
        <v>0</v>
      </c>
      <c r="AI720" s="259">
        <v>0</v>
      </c>
      <c r="AJ720" s="259">
        <v>39</v>
      </c>
      <c r="AK720" s="128"/>
      <c r="AL720" s="259">
        <v>3501</v>
      </c>
      <c r="AM720" s="259">
        <v>137</v>
      </c>
      <c r="AN720" s="259">
        <v>281</v>
      </c>
      <c r="AO720" s="259">
        <v>10</v>
      </c>
    </row>
    <row r="721" spans="1:41">
      <c r="A721" s="131">
        <f t="shared" si="91"/>
        <v>3501137325</v>
      </c>
      <c r="B721" s="132" t="str">
        <f t="shared" si="91"/>
        <v>PAULO FREIRE SOCIAL JUSTICE</v>
      </c>
      <c r="C721" s="143">
        <f t="shared" si="90"/>
        <v>0</v>
      </c>
      <c r="D721" s="143">
        <f t="shared" si="90"/>
        <v>0</v>
      </c>
      <c r="E721" s="143">
        <f t="shared" si="90"/>
        <v>0</v>
      </c>
      <c r="F721" s="143">
        <f t="shared" si="89"/>
        <v>0</v>
      </c>
      <c r="G721" s="143">
        <f t="shared" si="89"/>
        <v>0</v>
      </c>
      <c r="H721" s="143">
        <f t="shared" si="89"/>
        <v>1</v>
      </c>
      <c r="I721" s="143">
        <f t="shared" si="92"/>
        <v>3.7499999999999999E-2</v>
      </c>
      <c r="J721" s="143"/>
      <c r="K721" s="143">
        <f t="shared" si="88"/>
        <v>0</v>
      </c>
      <c r="L721" s="143">
        <f t="shared" si="88"/>
        <v>0</v>
      </c>
      <c r="M721" s="143">
        <f t="shared" si="88"/>
        <v>0</v>
      </c>
      <c r="N721" s="143">
        <f t="shared" si="88"/>
        <v>0</v>
      </c>
      <c r="O721" s="143">
        <f t="shared" si="88"/>
        <v>0</v>
      </c>
      <c r="P721" s="143">
        <f t="shared" si="93"/>
        <v>1</v>
      </c>
      <c r="Q721" s="143">
        <f t="shared" si="94"/>
        <v>10</v>
      </c>
      <c r="R721" s="143">
        <f t="shared" si="95"/>
        <v>1</v>
      </c>
      <c r="S721" s="146"/>
      <c r="T721" s="259">
        <v>3501137325</v>
      </c>
      <c r="U721" s="129" t="s">
        <v>721</v>
      </c>
      <c r="V721" s="259">
        <v>0</v>
      </c>
      <c r="W721" s="259">
        <v>0</v>
      </c>
      <c r="X721" s="259">
        <v>0</v>
      </c>
      <c r="Y721" s="259">
        <v>0</v>
      </c>
      <c r="Z721" s="259">
        <v>0</v>
      </c>
      <c r="AA721" s="259">
        <v>1</v>
      </c>
      <c r="AB721" s="259">
        <v>0</v>
      </c>
      <c r="AC721" s="259">
        <v>0</v>
      </c>
      <c r="AD721" s="259">
        <v>0</v>
      </c>
      <c r="AE721" s="259">
        <v>0</v>
      </c>
      <c r="AF721" s="259">
        <v>0</v>
      </c>
      <c r="AG721" s="259">
        <v>0</v>
      </c>
      <c r="AH721" s="259">
        <v>0</v>
      </c>
      <c r="AI721" s="259">
        <v>0</v>
      </c>
      <c r="AJ721" s="259">
        <v>1</v>
      </c>
      <c r="AK721" s="128"/>
      <c r="AL721" s="259">
        <v>3501</v>
      </c>
      <c r="AM721" s="259">
        <v>137</v>
      </c>
      <c r="AN721" s="259">
        <v>325</v>
      </c>
      <c r="AO721" s="259">
        <v>10</v>
      </c>
    </row>
    <row r="722" spans="1:41">
      <c r="A722" s="131">
        <f t="shared" si="91"/>
        <v>3501137332</v>
      </c>
      <c r="B722" s="132" t="str">
        <f t="shared" si="91"/>
        <v>PAULO FREIRE SOCIAL JUSTICE</v>
      </c>
      <c r="C722" s="143">
        <f t="shared" si="90"/>
        <v>0</v>
      </c>
      <c r="D722" s="143">
        <f t="shared" si="90"/>
        <v>0</v>
      </c>
      <c r="E722" s="143">
        <f t="shared" si="90"/>
        <v>0</v>
      </c>
      <c r="F722" s="143">
        <f t="shared" si="89"/>
        <v>0</v>
      </c>
      <c r="G722" s="143">
        <f t="shared" si="89"/>
        <v>0</v>
      </c>
      <c r="H722" s="143">
        <f t="shared" si="89"/>
        <v>4</v>
      </c>
      <c r="I722" s="143">
        <f t="shared" si="92"/>
        <v>0.15</v>
      </c>
      <c r="J722" s="143"/>
      <c r="K722" s="143">
        <f t="shared" si="88"/>
        <v>0</v>
      </c>
      <c r="L722" s="143">
        <f t="shared" si="88"/>
        <v>0</v>
      </c>
      <c r="M722" s="143">
        <f t="shared" si="88"/>
        <v>0</v>
      </c>
      <c r="N722" s="143">
        <f t="shared" si="88"/>
        <v>0</v>
      </c>
      <c r="O722" s="143">
        <f t="shared" si="88"/>
        <v>0</v>
      </c>
      <c r="P722" s="143">
        <f t="shared" si="93"/>
        <v>0</v>
      </c>
      <c r="Q722" s="143">
        <f t="shared" si="94"/>
        <v>1</v>
      </c>
      <c r="R722" s="143">
        <f t="shared" si="95"/>
        <v>4</v>
      </c>
      <c r="S722" s="146"/>
      <c r="T722" s="259">
        <v>3501137332</v>
      </c>
      <c r="U722" s="129" t="s">
        <v>721</v>
      </c>
      <c r="V722" s="259">
        <v>0</v>
      </c>
      <c r="W722" s="259">
        <v>0</v>
      </c>
      <c r="X722" s="259">
        <v>0</v>
      </c>
      <c r="Y722" s="259">
        <v>0</v>
      </c>
      <c r="Z722" s="259">
        <v>0</v>
      </c>
      <c r="AA722" s="259">
        <v>4</v>
      </c>
      <c r="AB722" s="259">
        <v>0</v>
      </c>
      <c r="AC722" s="259">
        <v>0</v>
      </c>
      <c r="AD722" s="259">
        <v>0</v>
      </c>
      <c r="AE722" s="259">
        <v>0</v>
      </c>
      <c r="AF722" s="259">
        <v>0</v>
      </c>
      <c r="AG722" s="259">
        <v>0</v>
      </c>
      <c r="AH722" s="259">
        <v>0</v>
      </c>
      <c r="AI722" s="259">
        <v>0</v>
      </c>
      <c r="AJ722" s="259">
        <v>0</v>
      </c>
      <c r="AK722" s="128"/>
      <c r="AL722" s="259">
        <v>3501</v>
      </c>
      <c r="AM722" s="259">
        <v>137</v>
      </c>
      <c r="AN722" s="259">
        <v>332</v>
      </c>
      <c r="AO722" s="259">
        <v>1</v>
      </c>
    </row>
    <row r="723" spans="1:41">
      <c r="A723" s="131">
        <f t="shared" si="91"/>
        <v>3502281137</v>
      </c>
      <c r="B723" s="132" t="str">
        <f t="shared" si="91"/>
        <v>BAYSTATE ACADEMY</v>
      </c>
      <c r="C723" s="143">
        <f t="shared" si="90"/>
        <v>0</v>
      </c>
      <c r="D723" s="143">
        <f t="shared" si="90"/>
        <v>0</v>
      </c>
      <c r="E723" s="143">
        <f t="shared" si="90"/>
        <v>0</v>
      </c>
      <c r="F723" s="143">
        <f t="shared" si="89"/>
        <v>0</v>
      </c>
      <c r="G723" s="143">
        <f t="shared" si="89"/>
        <v>1</v>
      </c>
      <c r="H723" s="143">
        <f t="shared" si="89"/>
        <v>0</v>
      </c>
      <c r="I723" s="143">
        <f t="shared" si="92"/>
        <v>7.4999999999999997E-2</v>
      </c>
      <c r="J723" s="143"/>
      <c r="K723" s="143">
        <f t="shared" si="88"/>
        <v>0</v>
      </c>
      <c r="L723" s="143">
        <f t="shared" si="88"/>
        <v>0</v>
      </c>
      <c r="M723" s="143">
        <f t="shared" si="88"/>
        <v>1</v>
      </c>
      <c r="N723" s="143">
        <f t="shared" si="88"/>
        <v>0</v>
      </c>
      <c r="O723" s="143">
        <f t="shared" si="88"/>
        <v>1</v>
      </c>
      <c r="P723" s="143">
        <f t="shared" si="93"/>
        <v>1</v>
      </c>
      <c r="Q723" s="143">
        <f t="shared" si="94"/>
        <v>10</v>
      </c>
      <c r="R723" s="143">
        <f t="shared" si="95"/>
        <v>2</v>
      </c>
      <c r="S723" s="146"/>
      <c r="T723" s="259">
        <v>3502281137</v>
      </c>
      <c r="U723" s="129" t="s">
        <v>722</v>
      </c>
      <c r="V723" s="259">
        <v>0</v>
      </c>
      <c r="W723" s="259">
        <v>0</v>
      </c>
      <c r="X723" s="259">
        <v>0</v>
      </c>
      <c r="Y723" s="259">
        <v>0</v>
      </c>
      <c r="Z723" s="259">
        <v>1</v>
      </c>
      <c r="AA723" s="259">
        <v>0</v>
      </c>
      <c r="AB723" s="259">
        <v>0</v>
      </c>
      <c r="AC723" s="259">
        <v>0</v>
      </c>
      <c r="AD723" s="259">
        <v>1</v>
      </c>
      <c r="AE723" s="259">
        <v>0</v>
      </c>
      <c r="AF723" s="259">
        <v>1</v>
      </c>
      <c r="AG723" s="259">
        <v>0</v>
      </c>
      <c r="AH723" s="259">
        <v>0</v>
      </c>
      <c r="AI723" s="259">
        <v>0</v>
      </c>
      <c r="AJ723" s="259">
        <v>1</v>
      </c>
      <c r="AK723" s="128"/>
      <c r="AL723" s="259">
        <v>3502</v>
      </c>
      <c r="AM723" s="259">
        <v>281</v>
      </c>
      <c r="AN723" s="259">
        <v>137</v>
      </c>
      <c r="AO723" s="259">
        <v>10</v>
      </c>
    </row>
    <row r="724" spans="1:41">
      <c r="A724" s="131">
        <f t="shared" si="91"/>
        <v>3502281281</v>
      </c>
      <c r="B724" s="132" t="str">
        <f t="shared" si="91"/>
        <v>BAYSTATE ACADEMY</v>
      </c>
      <c r="C724" s="143">
        <f t="shared" si="90"/>
        <v>0</v>
      </c>
      <c r="D724" s="143">
        <f t="shared" si="90"/>
        <v>0</v>
      </c>
      <c r="E724" s="143">
        <f t="shared" si="90"/>
        <v>0</v>
      </c>
      <c r="F724" s="143">
        <f t="shared" si="89"/>
        <v>0</v>
      </c>
      <c r="G724" s="143">
        <f t="shared" si="89"/>
        <v>214</v>
      </c>
      <c r="H724" s="143">
        <f t="shared" si="89"/>
        <v>56</v>
      </c>
      <c r="I724" s="143">
        <f t="shared" si="92"/>
        <v>11.2875</v>
      </c>
      <c r="J724" s="143"/>
      <c r="K724" s="143">
        <f t="shared" si="88"/>
        <v>0</v>
      </c>
      <c r="L724" s="143">
        <f t="shared" si="88"/>
        <v>0</v>
      </c>
      <c r="M724" s="143">
        <f t="shared" si="88"/>
        <v>31</v>
      </c>
      <c r="N724" s="143">
        <f t="shared" si="88"/>
        <v>0</v>
      </c>
      <c r="O724" s="143">
        <f t="shared" si="88"/>
        <v>169</v>
      </c>
      <c r="P724" s="143">
        <f t="shared" si="93"/>
        <v>49</v>
      </c>
      <c r="Q724" s="143">
        <f t="shared" si="94"/>
        <v>10</v>
      </c>
      <c r="R724" s="143">
        <f t="shared" si="95"/>
        <v>301</v>
      </c>
      <c r="S724" s="146"/>
      <c r="T724" s="259">
        <v>3502281281</v>
      </c>
      <c r="U724" s="129" t="s">
        <v>722</v>
      </c>
      <c r="V724" s="259">
        <v>0</v>
      </c>
      <c r="W724" s="259">
        <v>0</v>
      </c>
      <c r="X724" s="259">
        <v>0</v>
      </c>
      <c r="Y724" s="259">
        <v>0</v>
      </c>
      <c r="Z724" s="259">
        <v>214</v>
      </c>
      <c r="AA724" s="259">
        <v>56</v>
      </c>
      <c r="AB724" s="259">
        <v>0</v>
      </c>
      <c r="AC724" s="259">
        <v>0</v>
      </c>
      <c r="AD724" s="259">
        <v>31</v>
      </c>
      <c r="AE724" s="259">
        <v>0</v>
      </c>
      <c r="AF724" s="259">
        <v>169</v>
      </c>
      <c r="AG724" s="259">
        <v>0</v>
      </c>
      <c r="AH724" s="259">
        <v>0</v>
      </c>
      <c r="AI724" s="259">
        <v>0</v>
      </c>
      <c r="AJ724" s="259">
        <v>49</v>
      </c>
      <c r="AK724" s="128"/>
      <c r="AL724" s="259">
        <v>3502</v>
      </c>
      <c r="AM724" s="259">
        <v>281</v>
      </c>
      <c r="AN724" s="259">
        <v>281</v>
      </c>
      <c r="AO724" s="259">
        <v>10</v>
      </c>
    </row>
    <row r="725" spans="1:41">
      <c r="A725" s="131">
        <f t="shared" si="91"/>
        <v>3503160031</v>
      </c>
      <c r="B725" s="132" t="str">
        <f t="shared" si="91"/>
        <v>LOWELL COLLEGIATE</v>
      </c>
      <c r="C725" s="143">
        <f t="shared" si="90"/>
        <v>0</v>
      </c>
      <c r="D725" s="143">
        <f t="shared" si="90"/>
        <v>0</v>
      </c>
      <c r="E725" s="143">
        <f t="shared" si="90"/>
        <v>1</v>
      </c>
      <c r="F725" s="143">
        <f t="shared" si="89"/>
        <v>8</v>
      </c>
      <c r="G725" s="143">
        <f t="shared" si="89"/>
        <v>0</v>
      </c>
      <c r="H725" s="143">
        <f t="shared" si="89"/>
        <v>0</v>
      </c>
      <c r="I725" s="143">
        <f t="shared" si="92"/>
        <v>0.33750000000000002</v>
      </c>
      <c r="J725" s="143"/>
      <c r="K725" s="143">
        <f t="shared" ref="K725:O773" si="96">ROUND(AB725,0)</f>
        <v>0</v>
      </c>
      <c r="L725" s="143">
        <f t="shared" si="96"/>
        <v>0</v>
      </c>
      <c r="M725" s="143">
        <f t="shared" si="96"/>
        <v>0</v>
      </c>
      <c r="N725" s="143">
        <f t="shared" si="96"/>
        <v>0</v>
      </c>
      <c r="O725" s="143">
        <f t="shared" si="96"/>
        <v>6</v>
      </c>
      <c r="P725" s="143">
        <f t="shared" si="93"/>
        <v>0</v>
      </c>
      <c r="Q725" s="143">
        <f t="shared" si="94"/>
        <v>10</v>
      </c>
      <c r="R725" s="143">
        <f t="shared" si="95"/>
        <v>9</v>
      </c>
      <c r="S725" s="146"/>
      <c r="T725" s="259">
        <v>3503160031</v>
      </c>
      <c r="U725" s="129" t="s">
        <v>723</v>
      </c>
      <c r="V725" s="259">
        <v>0</v>
      </c>
      <c r="W725" s="259">
        <v>0</v>
      </c>
      <c r="X725" s="259">
        <v>1</v>
      </c>
      <c r="Y725" s="259">
        <v>8</v>
      </c>
      <c r="Z725" s="259">
        <v>0</v>
      </c>
      <c r="AA725" s="259">
        <v>0</v>
      </c>
      <c r="AB725" s="259">
        <v>0</v>
      </c>
      <c r="AC725" s="259">
        <v>0</v>
      </c>
      <c r="AD725" s="259">
        <v>0</v>
      </c>
      <c r="AE725" s="259">
        <v>0</v>
      </c>
      <c r="AF725" s="259">
        <v>6</v>
      </c>
      <c r="AG725" s="259">
        <v>0</v>
      </c>
      <c r="AH725" s="259">
        <v>0</v>
      </c>
      <c r="AI725" s="259">
        <v>0</v>
      </c>
      <c r="AJ725" s="259">
        <v>0</v>
      </c>
      <c r="AK725" s="128"/>
      <c r="AL725" s="259">
        <v>3503</v>
      </c>
      <c r="AM725" s="259">
        <v>160</v>
      </c>
      <c r="AN725" s="259">
        <v>31</v>
      </c>
      <c r="AO725" s="259">
        <v>10</v>
      </c>
    </row>
    <row r="726" spans="1:41">
      <c r="A726" s="131">
        <f t="shared" si="91"/>
        <v>3503160048</v>
      </c>
      <c r="B726" s="132" t="str">
        <f t="shared" si="91"/>
        <v>LOWELL COLLEGIATE</v>
      </c>
      <c r="C726" s="143">
        <f t="shared" si="90"/>
        <v>0</v>
      </c>
      <c r="D726" s="143">
        <f t="shared" si="90"/>
        <v>0</v>
      </c>
      <c r="E726" s="143">
        <f t="shared" si="90"/>
        <v>1</v>
      </c>
      <c r="F726" s="143">
        <f t="shared" si="89"/>
        <v>0</v>
      </c>
      <c r="G726" s="143">
        <f t="shared" si="89"/>
        <v>0</v>
      </c>
      <c r="H726" s="143">
        <f t="shared" si="89"/>
        <v>0</v>
      </c>
      <c r="I726" s="143">
        <f t="shared" si="92"/>
        <v>3.7499999999999999E-2</v>
      </c>
      <c r="J726" s="143"/>
      <c r="K726" s="143">
        <f t="shared" si="96"/>
        <v>0</v>
      </c>
      <c r="L726" s="143">
        <f t="shared" si="96"/>
        <v>0</v>
      </c>
      <c r="M726" s="143">
        <f t="shared" si="96"/>
        <v>0</v>
      </c>
      <c r="N726" s="143">
        <f t="shared" si="96"/>
        <v>0</v>
      </c>
      <c r="O726" s="143">
        <f t="shared" si="96"/>
        <v>0</v>
      </c>
      <c r="P726" s="143">
        <f t="shared" si="93"/>
        <v>0</v>
      </c>
      <c r="Q726" s="143">
        <f t="shared" si="94"/>
        <v>1</v>
      </c>
      <c r="R726" s="143">
        <f t="shared" si="95"/>
        <v>1</v>
      </c>
      <c r="S726" s="146"/>
      <c r="T726" s="259">
        <v>3503160048</v>
      </c>
      <c r="U726" s="129" t="s">
        <v>723</v>
      </c>
      <c r="V726" s="259">
        <v>0</v>
      </c>
      <c r="W726" s="259">
        <v>0</v>
      </c>
      <c r="X726" s="259">
        <v>1</v>
      </c>
      <c r="Y726" s="259">
        <v>0</v>
      </c>
      <c r="Z726" s="259">
        <v>0</v>
      </c>
      <c r="AA726" s="259">
        <v>0</v>
      </c>
      <c r="AB726" s="259">
        <v>0</v>
      </c>
      <c r="AC726" s="259">
        <v>0</v>
      </c>
      <c r="AD726" s="259">
        <v>0</v>
      </c>
      <c r="AE726" s="259">
        <v>0</v>
      </c>
      <c r="AF726" s="259">
        <v>0</v>
      </c>
      <c r="AG726" s="259">
        <v>0</v>
      </c>
      <c r="AH726" s="259">
        <v>0</v>
      </c>
      <c r="AI726" s="259">
        <v>0</v>
      </c>
      <c r="AJ726" s="259">
        <v>0</v>
      </c>
      <c r="AK726" s="128"/>
      <c r="AL726" s="259">
        <v>3503</v>
      </c>
      <c r="AM726" s="259">
        <v>160</v>
      </c>
      <c r="AN726" s="259">
        <v>48</v>
      </c>
      <c r="AO726" s="259">
        <v>1</v>
      </c>
    </row>
    <row r="727" spans="1:41">
      <c r="A727" s="131">
        <f t="shared" si="91"/>
        <v>3503160056</v>
      </c>
      <c r="B727" s="132" t="str">
        <f t="shared" si="91"/>
        <v>LOWELL COLLEGIATE</v>
      </c>
      <c r="C727" s="143">
        <f t="shared" si="90"/>
        <v>0</v>
      </c>
      <c r="D727" s="143">
        <f t="shared" si="90"/>
        <v>0</v>
      </c>
      <c r="E727" s="143">
        <f t="shared" si="90"/>
        <v>2</v>
      </c>
      <c r="F727" s="143">
        <f t="shared" si="89"/>
        <v>2</v>
      </c>
      <c r="G727" s="143">
        <f t="shared" si="89"/>
        <v>0</v>
      </c>
      <c r="H727" s="143">
        <f t="shared" si="89"/>
        <v>0</v>
      </c>
      <c r="I727" s="143">
        <f t="shared" si="92"/>
        <v>0.15</v>
      </c>
      <c r="J727" s="143"/>
      <c r="K727" s="143">
        <f t="shared" si="96"/>
        <v>0</v>
      </c>
      <c r="L727" s="143">
        <f t="shared" si="96"/>
        <v>0</v>
      </c>
      <c r="M727" s="143">
        <f t="shared" si="96"/>
        <v>0</v>
      </c>
      <c r="N727" s="143">
        <f t="shared" si="96"/>
        <v>0</v>
      </c>
      <c r="O727" s="143">
        <f t="shared" si="96"/>
        <v>0</v>
      </c>
      <c r="P727" s="143">
        <f t="shared" si="93"/>
        <v>0</v>
      </c>
      <c r="Q727" s="143">
        <f t="shared" si="94"/>
        <v>1</v>
      </c>
      <c r="R727" s="143">
        <f t="shared" si="95"/>
        <v>4</v>
      </c>
      <c r="S727" s="146"/>
      <c r="T727" s="259">
        <v>3503160056</v>
      </c>
      <c r="U727" s="129" t="s">
        <v>723</v>
      </c>
      <c r="V727" s="259">
        <v>0</v>
      </c>
      <c r="W727" s="259">
        <v>0</v>
      </c>
      <c r="X727" s="259">
        <v>2</v>
      </c>
      <c r="Y727" s="259">
        <v>2</v>
      </c>
      <c r="Z727" s="259">
        <v>0</v>
      </c>
      <c r="AA727" s="259">
        <v>0</v>
      </c>
      <c r="AB727" s="259">
        <v>0</v>
      </c>
      <c r="AC727" s="259">
        <v>0</v>
      </c>
      <c r="AD727" s="259">
        <v>0</v>
      </c>
      <c r="AE727" s="259">
        <v>0</v>
      </c>
      <c r="AF727" s="259">
        <v>0</v>
      </c>
      <c r="AG727" s="259">
        <v>0</v>
      </c>
      <c r="AH727" s="259">
        <v>0</v>
      </c>
      <c r="AI727" s="259">
        <v>0</v>
      </c>
      <c r="AJ727" s="259">
        <v>0</v>
      </c>
      <c r="AK727" s="128"/>
      <c r="AL727" s="259">
        <v>3503</v>
      </c>
      <c r="AM727" s="259">
        <v>160</v>
      </c>
      <c r="AN727" s="259">
        <v>56</v>
      </c>
      <c r="AO727" s="259">
        <v>1</v>
      </c>
    </row>
    <row r="728" spans="1:41">
      <c r="A728" s="131">
        <f t="shared" si="91"/>
        <v>3503160079</v>
      </c>
      <c r="B728" s="132" t="str">
        <f t="shared" si="91"/>
        <v>LOWELL COLLEGIATE</v>
      </c>
      <c r="C728" s="143">
        <f t="shared" si="90"/>
        <v>0</v>
      </c>
      <c r="D728" s="143">
        <f t="shared" si="90"/>
        <v>0</v>
      </c>
      <c r="E728" s="143">
        <f t="shared" si="90"/>
        <v>7</v>
      </c>
      <c r="F728" s="143">
        <f t="shared" si="89"/>
        <v>18</v>
      </c>
      <c r="G728" s="143">
        <f t="shared" si="89"/>
        <v>0</v>
      </c>
      <c r="H728" s="143">
        <f t="shared" si="89"/>
        <v>0</v>
      </c>
      <c r="I728" s="143">
        <f t="shared" si="92"/>
        <v>0.9375</v>
      </c>
      <c r="J728" s="143"/>
      <c r="K728" s="143">
        <f t="shared" si="96"/>
        <v>0</v>
      </c>
      <c r="L728" s="143">
        <f t="shared" si="96"/>
        <v>0</v>
      </c>
      <c r="M728" s="143">
        <f t="shared" si="96"/>
        <v>0</v>
      </c>
      <c r="N728" s="143">
        <f t="shared" si="96"/>
        <v>0</v>
      </c>
      <c r="O728" s="143">
        <f t="shared" si="96"/>
        <v>2</v>
      </c>
      <c r="P728" s="143">
        <f t="shared" si="93"/>
        <v>1</v>
      </c>
      <c r="Q728" s="143">
        <f t="shared" si="94"/>
        <v>3</v>
      </c>
      <c r="R728" s="143">
        <f t="shared" si="95"/>
        <v>25</v>
      </c>
      <c r="S728" s="146"/>
      <c r="T728" s="259">
        <v>3503160079</v>
      </c>
      <c r="U728" s="129" t="s">
        <v>723</v>
      </c>
      <c r="V728" s="259">
        <v>0</v>
      </c>
      <c r="W728" s="259">
        <v>0</v>
      </c>
      <c r="X728" s="259">
        <v>7</v>
      </c>
      <c r="Y728" s="259">
        <v>18</v>
      </c>
      <c r="Z728" s="259">
        <v>0</v>
      </c>
      <c r="AA728" s="259">
        <v>0</v>
      </c>
      <c r="AB728" s="259">
        <v>0</v>
      </c>
      <c r="AC728" s="259">
        <v>0</v>
      </c>
      <c r="AD728" s="259">
        <v>0</v>
      </c>
      <c r="AE728" s="259">
        <v>0</v>
      </c>
      <c r="AF728" s="259">
        <v>2</v>
      </c>
      <c r="AG728" s="259">
        <v>0</v>
      </c>
      <c r="AH728" s="259">
        <v>0</v>
      </c>
      <c r="AI728" s="259">
        <v>1</v>
      </c>
      <c r="AJ728" s="259">
        <v>0</v>
      </c>
      <c r="AK728" s="128"/>
      <c r="AL728" s="259">
        <v>3503</v>
      </c>
      <c r="AM728" s="259">
        <v>160</v>
      </c>
      <c r="AN728" s="259">
        <v>79</v>
      </c>
      <c r="AO728" s="259">
        <v>3</v>
      </c>
    </row>
    <row r="729" spans="1:41">
      <c r="A729" s="131">
        <f t="shared" si="91"/>
        <v>3503160160</v>
      </c>
      <c r="B729" s="132" t="str">
        <f t="shared" si="91"/>
        <v>LOWELL COLLEGIATE</v>
      </c>
      <c r="C729" s="143">
        <f t="shared" si="90"/>
        <v>0</v>
      </c>
      <c r="D729" s="143">
        <f t="shared" si="90"/>
        <v>0</v>
      </c>
      <c r="E729" s="143">
        <f t="shared" si="90"/>
        <v>70</v>
      </c>
      <c r="F729" s="143">
        <f t="shared" si="89"/>
        <v>316</v>
      </c>
      <c r="G729" s="143">
        <f t="shared" si="89"/>
        <v>0</v>
      </c>
      <c r="H729" s="143">
        <f t="shared" si="89"/>
        <v>0</v>
      </c>
      <c r="I729" s="143">
        <f t="shared" si="92"/>
        <v>16.912500000000001</v>
      </c>
      <c r="J729" s="143"/>
      <c r="K729" s="143">
        <f t="shared" si="96"/>
        <v>0</v>
      </c>
      <c r="L729" s="143">
        <f t="shared" si="96"/>
        <v>0</v>
      </c>
      <c r="M729" s="143">
        <f t="shared" si="96"/>
        <v>65</v>
      </c>
      <c r="N729" s="143">
        <f t="shared" si="96"/>
        <v>0</v>
      </c>
      <c r="O729" s="143">
        <f t="shared" si="96"/>
        <v>187</v>
      </c>
      <c r="P729" s="143">
        <f t="shared" si="93"/>
        <v>33</v>
      </c>
      <c r="Q729" s="143">
        <f t="shared" si="94"/>
        <v>10</v>
      </c>
      <c r="R729" s="143">
        <f t="shared" si="95"/>
        <v>451</v>
      </c>
      <c r="S729" s="146"/>
      <c r="T729" s="259">
        <v>3503160160</v>
      </c>
      <c r="U729" s="129" t="s">
        <v>723</v>
      </c>
      <c r="V729" s="259">
        <v>0</v>
      </c>
      <c r="W729" s="259">
        <v>0</v>
      </c>
      <c r="X729" s="259">
        <v>70</v>
      </c>
      <c r="Y729" s="259">
        <v>316</v>
      </c>
      <c r="Z729" s="259">
        <v>0</v>
      </c>
      <c r="AA729" s="259">
        <v>0</v>
      </c>
      <c r="AB729" s="259">
        <v>0</v>
      </c>
      <c r="AC729" s="259">
        <v>0</v>
      </c>
      <c r="AD729" s="259">
        <v>65</v>
      </c>
      <c r="AE729" s="259">
        <v>0</v>
      </c>
      <c r="AF729" s="259">
        <v>187</v>
      </c>
      <c r="AG729" s="259">
        <v>0</v>
      </c>
      <c r="AH729" s="259">
        <v>0</v>
      </c>
      <c r="AI729" s="259">
        <v>33</v>
      </c>
      <c r="AJ729" s="259">
        <v>0</v>
      </c>
      <c r="AK729" s="128"/>
      <c r="AL729" s="259">
        <v>3503</v>
      </c>
      <c r="AM729" s="259">
        <v>160</v>
      </c>
      <c r="AN729" s="259">
        <v>160</v>
      </c>
      <c r="AO729" s="259">
        <v>10</v>
      </c>
    </row>
    <row r="730" spans="1:41">
      <c r="A730" s="131">
        <f t="shared" si="91"/>
        <v>3503160258</v>
      </c>
      <c r="B730" s="132" t="str">
        <f t="shared" si="91"/>
        <v>LOWELL COLLEGIATE</v>
      </c>
      <c r="C730" s="143">
        <f t="shared" si="90"/>
        <v>0</v>
      </c>
      <c r="D730" s="143">
        <f t="shared" si="90"/>
        <v>0</v>
      </c>
      <c r="E730" s="143">
        <f t="shared" si="90"/>
        <v>0</v>
      </c>
      <c r="F730" s="143">
        <f t="shared" si="89"/>
        <v>1</v>
      </c>
      <c r="G730" s="143">
        <f t="shared" si="89"/>
        <v>0</v>
      </c>
      <c r="H730" s="143">
        <f t="shared" si="89"/>
        <v>0</v>
      </c>
      <c r="I730" s="143">
        <f t="shared" si="92"/>
        <v>3.7499999999999999E-2</v>
      </c>
      <c r="J730" s="143"/>
      <c r="K730" s="143">
        <f t="shared" si="96"/>
        <v>0</v>
      </c>
      <c r="L730" s="143">
        <f t="shared" si="96"/>
        <v>0</v>
      </c>
      <c r="M730" s="143">
        <f t="shared" si="96"/>
        <v>0</v>
      </c>
      <c r="N730" s="143">
        <f t="shared" si="96"/>
        <v>0</v>
      </c>
      <c r="O730" s="143">
        <f t="shared" si="96"/>
        <v>1</v>
      </c>
      <c r="P730" s="143">
        <f t="shared" si="93"/>
        <v>0</v>
      </c>
      <c r="Q730" s="143">
        <f t="shared" si="94"/>
        <v>10</v>
      </c>
      <c r="R730" s="143">
        <f t="shared" si="95"/>
        <v>1</v>
      </c>
      <c r="S730" s="146"/>
      <c r="T730" s="259">
        <v>3503160258</v>
      </c>
      <c r="U730" s="129" t="s">
        <v>723</v>
      </c>
      <c r="V730" s="259">
        <v>0</v>
      </c>
      <c r="W730" s="259">
        <v>0</v>
      </c>
      <c r="X730" s="259">
        <v>0</v>
      </c>
      <c r="Y730" s="259">
        <v>1</v>
      </c>
      <c r="Z730" s="259">
        <v>0</v>
      </c>
      <c r="AA730" s="259">
        <v>0</v>
      </c>
      <c r="AB730" s="259">
        <v>0</v>
      </c>
      <c r="AC730" s="259">
        <v>0</v>
      </c>
      <c r="AD730" s="259">
        <v>0</v>
      </c>
      <c r="AE730" s="259">
        <v>0</v>
      </c>
      <c r="AF730" s="259">
        <v>1</v>
      </c>
      <c r="AG730" s="259">
        <v>0</v>
      </c>
      <c r="AH730" s="259">
        <v>0</v>
      </c>
      <c r="AI730" s="259">
        <v>0</v>
      </c>
      <c r="AJ730" s="259">
        <v>0</v>
      </c>
      <c r="AK730" s="128"/>
      <c r="AL730" s="259">
        <v>3503</v>
      </c>
      <c r="AM730" s="259">
        <v>160</v>
      </c>
      <c r="AN730" s="259">
        <v>258</v>
      </c>
      <c r="AO730" s="259">
        <v>10</v>
      </c>
    </row>
    <row r="731" spans="1:41">
      <c r="A731" s="131">
        <f t="shared" si="91"/>
        <v>3503160295</v>
      </c>
      <c r="B731" s="132" t="str">
        <f t="shared" si="91"/>
        <v>LOWELL COLLEGIATE</v>
      </c>
      <c r="C731" s="143">
        <f t="shared" si="90"/>
        <v>0</v>
      </c>
      <c r="D731" s="143">
        <f t="shared" si="90"/>
        <v>0</v>
      </c>
      <c r="E731" s="143">
        <f t="shared" si="90"/>
        <v>0</v>
      </c>
      <c r="F731" s="143">
        <f t="shared" si="89"/>
        <v>4</v>
      </c>
      <c r="G731" s="143">
        <f t="shared" si="89"/>
        <v>0</v>
      </c>
      <c r="H731" s="143">
        <f t="shared" si="89"/>
        <v>0</v>
      </c>
      <c r="I731" s="143">
        <f t="shared" si="92"/>
        <v>0.15</v>
      </c>
      <c r="J731" s="143"/>
      <c r="K731" s="143">
        <f t="shared" si="96"/>
        <v>0</v>
      </c>
      <c r="L731" s="143">
        <f t="shared" si="96"/>
        <v>0</v>
      </c>
      <c r="M731" s="143">
        <f t="shared" si="96"/>
        <v>0</v>
      </c>
      <c r="N731" s="143">
        <f t="shared" si="96"/>
        <v>0</v>
      </c>
      <c r="O731" s="143">
        <f t="shared" si="96"/>
        <v>0</v>
      </c>
      <c r="P731" s="143">
        <f t="shared" si="93"/>
        <v>0</v>
      </c>
      <c r="Q731" s="143">
        <f t="shared" si="94"/>
        <v>1</v>
      </c>
      <c r="R731" s="143">
        <f t="shared" si="95"/>
        <v>4</v>
      </c>
      <c r="S731" s="146"/>
      <c r="T731" s="259">
        <v>3503160295</v>
      </c>
      <c r="U731" s="129" t="s">
        <v>723</v>
      </c>
      <c r="V731" s="259">
        <v>0</v>
      </c>
      <c r="W731" s="259">
        <v>0</v>
      </c>
      <c r="X731" s="259">
        <v>0</v>
      </c>
      <c r="Y731" s="259">
        <v>4</v>
      </c>
      <c r="Z731" s="259">
        <v>0</v>
      </c>
      <c r="AA731" s="259">
        <v>0</v>
      </c>
      <c r="AB731" s="259">
        <v>0</v>
      </c>
      <c r="AC731" s="259">
        <v>0</v>
      </c>
      <c r="AD731" s="259">
        <v>0</v>
      </c>
      <c r="AE731" s="259">
        <v>0</v>
      </c>
      <c r="AF731" s="259">
        <v>0</v>
      </c>
      <c r="AG731" s="259">
        <v>0</v>
      </c>
      <c r="AH731" s="259">
        <v>0</v>
      </c>
      <c r="AI731" s="259">
        <v>0</v>
      </c>
      <c r="AJ731" s="259">
        <v>0</v>
      </c>
      <c r="AK731" s="128"/>
      <c r="AL731" s="259">
        <v>3503</v>
      </c>
      <c r="AM731" s="259">
        <v>160</v>
      </c>
      <c r="AN731" s="259">
        <v>295</v>
      </c>
      <c r="AO731" s="259">
        <v>1</v>
      </c>
    </row>
    <row r="732" spans="1:41">
      <c r="A732" s="131">
        <f t="shared" si="91"/>
        <v>3503160301</v>
      </c>
      <c r="B732" s="132" t="str">
        <f t="shared" si="91"/>
        <v>LOWELL COLLEGIATE</v>
      </c>
      <c r="C732" s="143">
        <f t="shared" si="90"/>
        <v>0</v>
      </c>
      <c r="D732" s="143">
        <f t="shared" si="90"/>
        <v>0</v>
      </c>
      <c r="E732" s="143">
        <f t="shared" si="90"/>
        <v>0</v>
      </c>
      <c r="F732" s="143">
        <f t="shared" si="89"/>
        <v>2</v>
      </c>
      <c r="G732" s="143">
        <f t="shared" si="89"/>
        <v>0</v>
      </c>
      <c r="H732" s="143">
        <f t="shared" si="89"/>
        <v>0</v>
      </c>
      <c r="I732" s="143">
        <f t="shared" si="92"/>
        <v>7.4999999999999997E-2</v>
      </c>
      <c r="J732" s="143"/>
      <c r="K732" s="143">
        <f t="shared" si="96"/>
        <v>0</v>
      </c>
      <c r="L732" s="143">
        <f t="shared" si="96"/>
        <v>0</v>
      </c>
      <c r="M732" s="143">
        <f t="shared" si="96"/>
        <v>0</v>
      </c>
      <c r="N732" s="143">
        <f t="shared" si="96"/>
        <v>0</v>
      </c>
      <c r="O732" s="143">
        <f t="shared" si="96"/>
        <v>2</v>
      </c>
      <c r="P732" s="143">
        <f t="shared" si="93"/>
        <v>0</v>
      </c>
      <c r="Q732" s="143">
        <f t="shared" si="94"/>
        <v>10</v>
      </c>
      <c r="R732" s="143">
        <f t="shared" si="95"/>
        <v>2</v>
      </c>
      <c r="S732" s="146"/>
      <c r="T732" s="259">
        <v>3503160301</v>
      </c>
      <c r="U732" s="129" t="s">
        <v>723</v>
      </c>
      <c r="V732" s="259">
        <v>0</v>
      </c>
      <c r="W732" s="259">
        <v>0</v>
      </c>
      <c r="X732" s="259">
        <v>0</v>
      </c>
      <c r="Y732" s="259">
        <v>2</v>
      </c>
      <c r="Z732" s="259">
        <v>0</v>
      </c>
      <c r="AA732" s="259">
        <v>0</v>
      </c>
      <c r="AB732" s="259">
        <v>0</v>
      </c>
      <c r="AC732" s="259">
        <v>0</v>
      </c>
      <c r="AD732" s="259">
        <v>0</v>
      </c>
      <c r="AE732" s="259">
        <v>0</v>
      </c>
      <c r="AF732" s="259">
        <v>2</v>
      </c>
      <c r="AG732" s="259">
        <v>0</v>
      </c>
      <c r="AH732" s="259">
        <v>0</v>
      </c>
      <c r="AI732" s="259">
        <v>0</v>
      </c>
      <c r="AJ732" s="259">
        <v>0</v>
      </c>
      <c r="AK732" s="128"/>
      <c r="AL732" s="259">
        <v>3503</v>
      </c>
      <c r="AM732" s="259">
        <v>160</v>
      </c>
      <c r="AN732" s="259">
        <v>301</v>
      </c>
      <c r="AO732" s="259">
        <v>10</v>
      </c>
    </row>
    <row r="733" spans="1:41">
      <c r="A733" s="131">
        <f t="shared" si="91"/>
        <v>3503160342</v>
      </c>
      <c r="B733" s="132" t="str">
        <f t="shared" si="91"/>
        <v>LOWELL COLLEGIATE</v>
      </c>
      <c r="C733" s="143">
        <f t="shared" si="90"/>
        <v>0</v>
      </c>
      <c r="D733" s="143">
        <f t="shared" si="90"/>
        <v>0</v>
      </c>
      <c r="E733" s="143">
        <f t="shared" si="90"/>
        <v>0</v>
      </c>
      <c r="F733" s="143">
        <f t="shared" si="89"/>
        <v>1</v>
      </c>
      <c r="G733" s="143">
        <f t="shared" si="89"/>
        <v>0</v>
      </c>
      <c r="H733" s="143">
        <f t="shared" si="89"/>
        <v>0</v>
      </c>
      <c r="I733" s="143">
        <f t="shared" si="92"/>
        <v>3.7499999999999999E-2</v>
      </c>
      <c r="J733" s="143"/>
      <c r="K733" s="143">
        <f t="shared" si="96"/>
        <v>0</v>
      </c>
      <c r="L733" s="143">
        <f t="shared" si="96"/>
        <v>0</v>
      </c>
      <c r="M733" s="143">
        <f t="shared" si="96"/>
        <v>0</v>
      </c>
      <c r="N733" s="143">
        <f t="shared" si="96"/>
        <v>0</v>
      </c>
      <c r="O733" s="143">
        <f t="shared" si="96"/>
        <v>0</v>
      </c>
      <c r="P733" s="143">
        <f t="shared" si="93"/>
        <v>0</v>
      </c>
      <c r="Q733" s="143">
        <f t="shared" si="94"/>
        <v>1</v>
      </c>
      <c r="R733" s="143">
        <f t="shared" si="95"/>
        <v>1</v>
      </c>
      <c r="S733" s="146"/>
      <c r="T733" s="259">
        <v>3503160342</v>
      </c>
      <c r="U733" s="129" t="s">
        <v>723</v>
      </c>
      <c r="V733" s="259">
        <v>0</v>
      </c>
      <c r="W733" s="259">
        <v>0</v>
      </c>
      <c r="X733" s="259">
        <v>0</v>
      </c>
      <c r="Y733" s="259">
        <v>1</v>
      </c>
      <c r="Z733" s="259">
        <v>0</v>
      </c>
      <c r="AA733" s="259">
        <v>0</v>
      </c>
      <c r="AB733" s="259">
        <v>0</v>
      </c>
      <c r="AC733" s="259">
        <v>0</v>
      </c>
      <c r="AD733" s="259">
        <v>0</v>
      </c>
      <c r="AE733" s="259">
        <v>0</v>
      </c>
      <c r="AF733" s="259">
        <v>0</v>
      </c>
      <c r="AG733" s="259">
        <v>0</v>
      </c>
      <c r="AH733" s="259">
        <v>0</v>
      </c>
      <c r="AI733" s="259">
        <v>0</v>
      </c>
      <c r="AJ733" s="259">
        <v>0</v>
      </c>
      <c r="AK733" s="128"/>
      <c r="AL733" s="259">
        <v>3503</v>
      </c>
      <c r="AM733" s="259">
        <v>160</v>
      </c>
      <c r="AN733" s="259">
        <v>342</v>
      </c>
      <c r="AO733" s="259">
        <v>1</v>
      </c>
    </row>
    <row r="734" spans="1:41">
      <c r="A734" s="131">
        <f t="shared" si="91"/>
        <v>3503160735</v>
      </c>
      <c r="B734" s="132" t="str">
        <f t="shared" si="91"/>
        <v>LOWELL COLLEGIATE</v>
      </c>
      <c r="C734" s="143">
        <f t="shared" si="90"/>
        <v>0</v>
      </c>
      <c r="D734" s="143">
        <f t="shared" si="90"/>
        <v>0</v>
      </c>
      <c r="E734" s="143">
        <f t="shared" si="90"/>
        <v>0</v>
      </c>
      <c r="F734" s="143">
        <f t="shared" si="89"/>
        <v>1</v>
      </c>
      <c r="G734" s="143">
        <f t="shared" si="89"/>
        <v>0</v>
      </c>
      <c r="H734" s="143">
        <f t="shared" si="89"/>
        <v>0</v>
      </c>
      <c r="I734" s="143">
        <f t="shared" si="92"/>
        <v>3.7499999999999999E-2</v>
      </c>
      <c r="J734" s="143"/>
      <c r="K734" s="143">
        <f t="shared" si="96"/>
        <v>0</v>
      </c>
      <c r="L734" s="143">
        <f t="shared" si="96"/>
        <v>0</v>
      </c>
      <c r="M734" s="143">
        <f t="shared" si="96"/>
        <v>0</v>
      </c>
      <c r="N734" s="143">
        <f t="shared" si="96"/>
        <v>0</v>
      </c>
      <c r="O734" s="143">
        <f t="shared" si="96"/>
        <v>1</v>
      </c>
      <c r="P734" s="143">
        <f t="shared" si="93"/>
        <v>0</v>
      </c>
      <c r="Q734" s="143">
        <f t="shared" si="94"/>
        <v>10</v>
      </c>
      <c r="R734" s="143">
        <f t="shared" si="95"/>
        <v>1</v>
      </c>
      <c r="S734" s="146"/>
      <c r="T734" s="259">
        <v>3503160735</v>
      </c>
      <c r="U734" s="129" t="s">
        <v>723</v>
      </c>
      <c r="V734" s="259">
        <v>0</v>
      </c>
      <c r="W734" s="259">
        <v>0</v>
      </c>
      <c r="X734" s="259">
        <v>0</v>
      </c>
      <c r="Y734" s="259">
        <v>1</v>
      </c>
      <c r="Z734" s="259">
        <v>0</v>
      </c>
      <c r="AA734" s="259">
        <v>0</v>
      </c>
      <c r="AB734" s="259">
        <v>0</v>
      </c>
      <c r="AC734" s="259">
        <v>0</v>
      </c>
      <c r="AD734" s="259">
        <v>0</v>
      </c>
      <c r="AE734" s="259">
        <v>0</v>
      </c>
      <c r="AF734" s="259">
        <v>1</v>
      </c>
      <c r="AG734" s="259">
        <v>0</v>
      </c>
      <c r="AH734" s="259">
        <v>0</v>
      </c>
      <c r="AI734" s="259">
        <v>0</v>
      </c>
      <c r="AJ734" s="259">
        <v>0</v>
      </c>
      <c r="AK734" s="128"/>
      <c r="AL734" s="259">
        <v>3503</v>
      </c>
      <c r="AM734" s="259">
        <v>160</v>
      </c>
      <c r="AN734" s="259">
        <v>735</v>
      </c>
      <c r="AO734" s="259">
        <v>10</v>
      </c>
    </row>
    <row r="735" spans="1:41">
      <c r="A735" s="131">
        <f t="shared" si="91"/>
        <v>3504035016</v>
      </c>
      <c r="B735" s="132" t="str">
        <f t="shared" si="91"/>
        <v>CITY ON A HILL II</v>
      </c>
      <c r="C735" s="143">
        <f t="shared" si="90"/>
        <v>0</v>
      </c>
      <c r="D735" s="143">
        <f t="shared" si="90"/>
        <v>0</v>
      </c>
      <c r="E735" s="143">
        <f t="shared" si="90"/>
        <v>0</v>
      </c>
      <c r="F735" s="143">
        <f t="shared" si="89"/>
        <v>0</v>
      </c>
      <c r="G735" s="143">
        <f t="shared" si="89"/>
        <v>0</v>
      </c>
      <c r="H735" s="143">
        <f t="shared" si="89"/>
        <v>1</v>
      </c>
      <c r="I735" s="143">
        <f t="shared" si="92"/>
        <v>3.7499999999999999E-2</v>
      </c>
      <c r="J735" s="143"/>
      <c r="K735" s="143">
        <f t="shared" si="96"/>
        <v>0</v>
      </c>
      <c r="L735" s="143">
        <f t="shared" si="96"/>
        <v>0</v>
      </c>
      <c r="M735" s="143">
        <f t="shared" si="96"/>
        <v>0</v>
      </c>
      <c r="N735" s="143">
        <f t="shared" si="96"/>
        <v>0</v>
      </c>
      <c r="O735" s="143">
        <f t="shared" si="96"/>
        <v>0</v>
      </c>
      <c r="P735" s="143">
        <f t="shared" si="93"/>
        <v>0</v>
      </c>
      <c r="Q735" s="143">
        <f t="shared" si="94"/>
        <v>1</v>
      </c>
      <c r="R735" s="143">
        <f t="shared" si="95"/>
        <v>1</v>
      </c>
      <c r="S735" s="146"/>
      <c r="T735" s="259">
        <v>3504035016</v>
      </c>
      <c r="U735" s="129" t="s">
        <v>1555</v>
      </c>
      <c r="V735" s="259">
        <v>0</v>
      </c>
      <c r="W735" s="259">
        <v>0</v>
      </c>
      <c r="X735" s="259">
        <v>0</v>
      </c>
      <c r="Y735" s="259">
        <v>0</v>
      </c>
      <c r="Z735" s="259">
        <v>0</v>
      </c>
      <c r="AA735" s="259">
        <v>1</v>
      </c>
      <c r="AB735" s="259">
        <v>0</v>
      </c>
      <c r="AC735" s="259">
        <v>0</v>
      </c>
      <c r="AD735" s="259">
        <v>0</v>
      </c>
      <c r="AE735" s="259">
        <v>0</v>
      </c>
      <c r="AF735" s="259">
        <v>0</v>
      </c>
      <c r="AG735" s="259">
        <v>0</v>
      </c>
      <c r="AH735" s="259">
        <v>0</v>
      </c>
      <c r="AI735" s="259">
        <v>0</v>
      </c>
      <c r="AJ735" s="259">
        <v>0</v>
      </c>
      <c r="AK735" s="128"/>
      <c r="AL735" s="259">
        <v>3504</v>
      </c>
      <c r="AM735" s="259">
        <v>35</v>
      </c>
      <c r="AN735" s="259">
        <v>16</v>
      </c>
      <c r="AO735" s="259">
        <v>1</v>
      </c>
    </row>
    <row r="736" spans="1:41">
      <c r="A736" s="131">
        <f t="shared" si="91"/>
        <v>3504035035</v>
      </c>
      <c r="B736" s="132" t="str">
        <f t="shared" si="91"/>
        <v>CITY ON A HILL II</v>
      </c>
      <c r="C736" s="143">
        <f t="shared" si="90"/>
        <v>0</v>
      </c>
      <c r="D736" s="143">
        <f t="shared" si="90"/>
        <v>0</v>
      </c>
      <c r="E736" s="143">
        <f t="shared" si="90"/>
        <v>0</v>
      </c>
      <c r="F736" s="143">
        <f t="shared" si="89"/>
        <v>0</v>
      </c>
      <c r="G736" s="143">
        <f t="shared" si="89"/>
        <v>0</v>
      </c>
      <c r="H736" s="143">
        <f t="shared" si="89"/>
        <v>213</v>
      </c>
      <c r="I736" s="143">
        <f t="shared" si="92"/>
        <v>8.9250000000000007</v>
      </c>
      <c r="J736" s="143"/>
      <c r="K736" s="143">
        <f t="shared" si="96"/>
        <v>0</v>
      </c>
      <c r="L736" s="143">
        <f t="shared" si="96"/>
        <v>0</v>
      </c>
      <c r="M736" s="143">
        <f t="shared" si="96"/>
        <v>25</v>
      </c>
      <c r="N736" s="143">
        <f t="shared" si="96"/>
        <v>0</v>
      </c>
      <c r="O736" s="143">
        <f t="shared" si="96"/>
        <v>0</v>
      </c>
      <c r="P736" s="143">
        <f t="shared" si="93"/>
        <v>149</v>
      </c>
      <c r="Q736" s="143">
        <f t="shared" si="94"/>
        <v>10</v>
      </c>
      <c r="R736" s="143">
        <f t="shared" si="95"/>
        <v>238</v>
      </c>
      <c r="S736" s="146"/>
      <c r="T736" s="259">
        <v>3504035035</v>
      </c>
      <c r="U736" s="129" t="s">
        <v>1555</v>
      </c>
      <c r="V736" s="259">
        <v>0</v>
      </c>
      <c r="W736" s="259">
        <v>0</v>
      </c>
      <c r="X736" s="259">
        <v>0</v>
      </c>
      <c r="Y736" s="259">
        <v>0</v>
      </c>
      <c r="Z736" s="259">
        <v>0</v>
      </c>
      <c r="AA736" s="259">
        <v>213</v>
      </c>
      <c r="AB736" s="259">
        <v>0</v>
      </c>
      <c r="AC736" s="259">
        <v>0</v>
      </c>
      <c r="AD736" s="259">
        <v>25</v>
      </c>
      <c r="AE736" s="259">
        <v>0</v>
      </c>
      <c r="AF736" s="259">
        <v>0</v>
      </c>
      <c r="AG736" s="259">
        <v>0</v>
      </c>
      <c r="AH736" s="259">
        <v>0</v>
      </c>
      <c r="AI736" s="259">
        <v>0</v>
      </c>
      <c r="AJ736" s="259">
        <v>149</v>
      </c>
      <c r="AK736" s="128"/>
      <c r="AL736" s="259">
        <v>3504</v>
      </c>
      <c r="AM736" s="259">
        <v>35</v>
      </c>
      <c r="AN736" s="259">
        <v>35</v>
      </c>
      <c r="AO736" s="259">
        <v>10</v>
      </c>
    </row>
    <row r="737" spans="1:41">
      <c r="A737" s="131">
        <f t="shared" si="91"/>
        <v>3504035044</v>
      </c>
      <c r="B737" s="132" t="str">
        <f t="shared" si="91"/>
        <v>CITY ON A HILL II</v>
      </c>
      <c r="C737" s="143">
        <f t="shared" si="90"/>
        <v>0</v>
      </c>
      <c r="D737" s="143">
        <f t="shared" si="90"/>
        <v>0</v>
      </c>
      <c r="E737" s="143">
        <f t="shared" si="90"/>
        <v>0</v>
      </c>
      <c r="F737" s="143">
        <f t="shared" si="89"/>
        <v>0</v>
      </c>
      <c r="G737" s="143">
        <f t="shared" si="89"/>
        <v>0</v>
      </c>
      <c r="H737" s="143">
        <f t="shared" si="89"/>
        <v>1</v>
      </c>
      <c r="I737" s="143">
        <f t="shared" si="92"/>
        <v>3.7499999999999999E-2</v>
      </c>
      <c r="J737" s="143"/>
      <c r="K737" s="143">
        <f t="shared" si="96"/>
        <v>0</v>
      </c>
      <c r="L737" s="143">
        <f t="shared" si="96"/>
        <v>0</v>
      </c>
      <c r="M737" s="143">
        <f t="shared" si="96"/>
        <v>0</v>
      </c>
      <c r="N737" s="143">
        <f t="shared" si="96"/>
        <v>0</v>
      </c>
      <c r="O737" s="143">
        <f t="shared" si="96"/>
        <v>0</v>
      </c>
      <c r="P737" s="143">
        <f t="shared" si="93"/>
        <v>1</v>
      </c>
      <c r="Q737" s="143">
        <f t="shared" si="94"/>
        <v>10</v>
      </c>
      <c r="R737" s="143">
        <f t="shared" si="95"/>
        <v>1</v>
      </c>
      <c r="S737" s="146"/>
      <c r="T737" s="259">
        <v>3504035044</v>
      </c>
      <c r="U737" s="129" t="s">
        <v>1555</v>
      </c>
      <c r="V737" s="259">
        <v>0</v>
      </c>
      <c r="W737" s="259">
        <v>0</v>
      </c>
      <c r="X737" s="259">
        <v>0</v>
      </c>
      <c r="Y737" s="259">
        <v>0</v>
      </c>
      <c r="Z737" s="259">
        <v>0</v>
      </c>
      <c r="AA737" s="259">
        <v>1</v>
      </c>
      <c r="AB737" s="259">
        <v>0</v>
      </c>
      <c r="AC737" s="259">
        <v>0</v>
      </c>
      <c r="AD737" s="259">
        <v>0</v>
      </c>
      <c r="AE737" s="259">
        <v>0</v>
      </c>
      <c r="AF737" s="259">
        <v>0</v>
      </c>
      <c r="AG737" s="259">
        <v>0</v>
      </c>
      <c r="AH737" s="259">
        <v>0</v>
      </c>
      <c r="AI737" s="259">
        <v>0</v>
      </c>
      <c r="AJ737" s="259">
        <v>1</v>
      </c>
      <c r="AK737" s="128"/>
      <c r="AL737" s="259">
        <v>3504</v>
      </c>
      <c r="AM737" s="259">
        <v>35</v>
      </c>
      <c r="AN737" s="259">
        <v>44</v>
      </c>
      <c r="AO737" s="259">
        <v>10</v>
      </c>
    </row>
    <row r="738" spans="1:41">
      <c r="A738" s="131">
        <f t="shared" si="91"/>
        <v>3504035057</v>
      </c>
      <c r="B738" s="132" t="str">
        <f t="shared" si="91"/>
        <v>CITY ON A HILL II</v>
      </c>
      <c r="C738" s="143">
        <f t="shared" si="90"/>
        <v>0</v>
      </c>
      <c r="D738" s="143">
        <f t="shared" si="90"/>
        <v>0</v>
      </c>
      <c r="E738" s="143">
        <f t="shared" si="90"/>
        <v>0</v>
      </c>
      <c r="F738" s="143">
        <f t="shared" si="89"/>
        <v>0</v>
      </c>
      <c r="G738" s="143">
        <f t="shared" si="89"/>
        <v>0</v>
      </c>
      <c r="H738" s="143">
        <f t="shared" si="89"/>
        <v>1</v>
      </c>
      <c r="I738" s="143">
        <f t="shared" si="92"/>
        <v>3.7499999999999999E-2</v>
      </c>
      <c r="J738" s="143"/>
      <c r="K738" s="143">
        <f t="shared" si="96"/>
        <v>0</v>
      </c>
      <c r="L738" s="143">
        <f t="shared" si="96"/>
        <v>0</v>
      </c>
      <c r="M738" s="143">
        <f t="shared" si="96"/>
        <v>0</v>
      </c>
      <c r="N738" s="143">
        <f t="shared" si="96"/>
        <v>0</v>
      </c>
      <c r="O738" s="143">
        <f t="shared" si="96"/>
        <v>0</v>
      </c>
      <c r="P738" s="143">
        <f t="shared" si="93"/>
        <v>0</v>
      </c>
      <c r="Q738" s="143">
        <f t="shared" si="94"/>
        <v>1</v>
      </c>
      <c r="R738" s="143">
        <f t="shared" si="95"/>
        <v>1</v>
      </c>
      <c r="S738" s="146"/>
      <c r="T738" s="259">
        <v>3504035057</v>
      </c>
      <c r="U738" s="129" t="s">
        <v>1555</v>
      </c>
      <c r="V738" s="259">
        <v>0</v>
      </c>
      <c r="W738" s="259">
        <v>0</v>
      </c>
      <c r="X738" s="259">
        <v>0</v>
      </c>
      <c r="Y738" s="259">
        <v>0</v>
      </c>
      <c r="Z738" s="259">
        <v>0</v>
      </c>
      <c r="AA738" s="259">
        <v>1</v>
      </c>
      <c r="AB738" s="259">
        <v>0</v>
      </c>
      <c r="AC738" s="259">
        <v>0</v>
      </c>
      <c r="AD738" s="259">
        <v>0</v>
      </c>
      <c r="AE738" s="259">
        <v>0</v>
      </c>
      <c r="AF738" s="259">
        <v>0</v>
      </c>
      <c r="AG738" s="259">
        <v>0</v>
      </c>
      <c r="AH738" s="259">
        <v>0</v>
      </c>
      <c r="AI738" s="259">
        <v>0</v>
      </c>
      <c r="AJ738" s="259">
        <v>0</v>
      </c>
      <c r="AK738" s="128"/>
      <c r="AL738" s="259">
        <v>3504</v>
      </c>
      <c r="AM738" s="259">
        <v>35</v>
      </c>
      <c r="AN738" s="259">
        <v>57</v>
      </c>
      <c r="AO738" s="259">
        <v>1</v>
      </c>
    </row>
    <row r="739" spans="1:41">
      <c r="A739" s="131">
        <f t="shared" si="91"/>
        <v>3504035207</v>
      </c>
      <c r="B739" s="132" t="str">
        <f t="shared" si="91"/>
        <v>CITY ON A HILL II</v>
      </c>
      <c r="C739" s="143">
        <f t="shared" si="90"/>
        <v>0</v>
      </c>
      <c r="D739" s="143">
        <f t="shared" si="90"/>
        <v>0</v>
      </c>
      <c r="E739" s="143">
        <f t="shared" si="90"/>
        <v>0</v>
      </c>
      <c r="F739" s="143">
        <f t="shared" si="89"/>
        <v>0</v>
      </c>
      <c r="G739" s="143">
        <f t="shared" si="89"/>
        <v>0</v>
      </c>
      <c r="H739" s="143">
        <f t="shared" si="89"/>
        <v>1</v>
      </c>
      <c r="I739" s="143">
        <f t="shared" si="92"/>
        <v>3.7499999999999999E-2</v>
      </c>
      <c r="J739" s="143"/>
      <c r="K739" s="143">
        <f t="shared" si="96"/>
        <v>0</v>
      </c>
      <c r="L739" s="143">
        <f t="shared" si="96"/>
        <v>0</v>
      </c>
      <c r="M739" s="143">
        <f t="shared" si="96"/>
        <v>0</v>
      </c>
      <c r="N739" s="143">
        <f t="shared" si="96"/>
        <v>0</v>
      </c>
      <c r="O739" s="143">
        <f t="shared" si="96"/>
        <v>0</v>
      </c>
      <c r="P739" s="143">
        <f t="shared" si="93"/>
        <v>1</v>
      </c>
      <c r="Q739" s="143">
        <f t="shared" si="94"/>
        <v>10</v>
      </c>
      <c r="R739" s="143">
        <f t="shared" si="95"/>
        <v>1</v>
      </c>
      <c r="S739" s="146"/>
      <c r="T739" s="259">
        <v>3504035207</v>
      </c>
      <c r="U739" s="129" t="s">
        <v>1555</v>
      </c>
      <c r="V739" s="259">
        <v>0</v>
      </c>
      <c r="W739" s="259">
        <v>0</v>
      </c>
      <c r="X739" s="259">
        <v>0</v>
      </c>
      <c r="Y739" s="259">
        <v>0</v>
      </c>
      <c r="Z739" s="259">
        <v>0</v>
      </c>
      <c r="AA739" s="259">
        <v>1</v>
      </c>
      <c r="AB739" s="259">
        <v>0</v>
      </c>
      <c r="AC739" s="259">
        <v>0</v>
      </c>
      <c r="AD739" s="259">
        <v>0</v>
      </c>
      <c r="AE739" s="259">
        <v>0</v>
      </c>
      <c r="AF739" s="259">
        <v>0</v>
      </c>
      <c r="AG739" s="259">
        <v>0</v>
      </c>
      <c r="AH739" s="259">
        <v>0</v>
      </c>
      <c r="AI739" s="259">
        <v>0</v>
      </c>
      <c r="AJ739" s="259">
        <v>1</v>
      </c>
      <c r="AK739" s="128"/>
      <c r="AL739" s="259">
        <v>3504</v>
      </c>
      <c r="AM739" s="259">
        <v>35</v>
      </c>
      <c r="AN739" s="259">
        <v>207</v>
      </c>
      <c r="AO739" s="259">
        <v>10</v>
      </c>
    </row>
    <row r="740" spans="1:41">
      <c r="A740" s="131">
        <f t="shared" si="91"/>
        <v>3504035244</v>
      </c>
      <c r="B740" s="132" t="str">
        <f t="shared" si="91"/>
        <v>CITY ON A HILL II</v>
      </c>
      <c r="C740" s="143">
        <f t="shared" si="90"/>
        <v>0</v>
      </c>
      <c r="D740" s="143">
        <f t="shared" si="90"/>
        <v>0</v>
      </c>
      <c r="E740" s="143">
        <f t="shared" si="90"/>
        <v>0</v>
      </c>
      <c r="F740" s="143">
        <f t="shared" si="89"/>
        <v>0</v>
      </c>
      <c r="G740" s="143">
        <f t="shared" si="89"/>
        <v>0</v>
      </c>
      <c r="H740" s="143">
        <f t="shared" si="89"/>
        <v>1</v>
      </c>
      <c r="I740" s="143">
        <f t="shared" si="92"/>
        <v>3.7499999999999999E-2</v>
      </c>
      <c r="J740" s="143"/>
      <c r="K740" s="143">
        <f t="shared" si="96"/>
        <v>0</v>
      </c>
      <c r="L740" s="143">
        <f t="shared" si="96"/>
        <v>0</v>
      </c>
      <c r="M740" s="143">
        <f t="shared" si="96"/>
        <v>0</v>
      </c>
      <c r="N740" s="143">
        <f t="shared" si="96"/>
        <v>0</v>
      </c>
      <c r="O740" s="143">
        <f t="shared" si="96"/>
        <v>0</v>
      </c>
      <c r="P740" s="143">
        <f t="shared" si="93"/>
        <v>0</v>
      </c>
      <c r="Q740" s="143">
        <f t="shared" si="94"/>
        <v>1</v>
      </c>
      <c r="R740" s="143">
        <f t="shared" si="95"/>
        <v>1</v>
      </c>
      <c r="S740" s="146"/>
      <c r="T740" s="259">
        <v>3504035244</v>
      </c>
      <c r="U740" s="129" t="s">
        <v>1555</v>
      </c>
      <c r="V740" s="259">
        <v>0</v>
      </c>
      <c r="W740" s="259">
        <v>0</v>
      </c>
      <c r="X740" s="259">
        <v>0</v>
      </c>
      <c r="Y740" s="259">
        <v>0</v>
      </c>
      <c r="Z740" s="259">
        <v>0</v>
      </c>
      <c r="AA740" s="259">
        <v>1</v>
      </c>
      <c r="AB740" s="259">
        <v>0</v>
      </c>
      <c r="AC740" s="259">
        <v>0</v>
      </c>
      <c r="AD740" s="259">
        <v>0</v>
      </c>
      <c r="AE740" s="259">
        <v>0</v>
      </c>
      <c r="AF740" s="259">
        <v>0</v>
      </c>
      <c r="AG740" s="259">
        <v>0</v>
      </c>
      <c r="AH740" s="259">
        <v>0</v>
      </c>
      <c r="AI740" s="259">
        <v>0</v>
      </c>
      <c r="AJ740" s="259">
        <v>0</v>
      </c>
      <c r="AK740" s="128"/>
      <c r="AL740" s="259">
        <v>3504</v>
      </c>
      <c r="AM740" s="259">
        <v>35</v>
      </c>
      <c r="AN740" s="259">
        <v>244</v>
      </c>
      <c r="AO740" s="259">
        <v>1</v>
      </c>
    </row>
    <row r="741" spans="1:41">
      <c r="A741" s="131">
        <f t="shared" si="91"/>
        <v>3506262030</v>
      </c>
      <c r="B741" s="132" t="str">
        <f t="shared" si="91"/>
        <v>PIONEER CS OF SCIENCE II</v>
      </c>
      <c r="C741" s="143">
        <f t="shared" si="90"/>
        <v>0</v>
      </c>
      <c r="D741" s="143">
        <f t="shared" si="90"/>
        <v>0</v>
      </c>
      <c r="E741" s="143">
        <f t="shared" si="90"/>
        <v>0</v>
      </c>
      <c r="F741" s="143">
        <f t="shared" si="89"/>
        <v>0</v>
      </c>
      <c r="G741" s="143">
        <f t="shared" si="89"/>
        <v>1</v>
      </c>
      <c r="H741" s="143">
        <f t="shared" si="89"/>
        <v>0</v>
      </c>
      <c r="I741" s="143">
        <f t="shared" si="92"/>
        <v>3.7499999999999999E-2</v>
      </c>
      <c r="J741" s="143"/>
      <c r="K741" s="143">
        <f t="shared" si="96"/>
        <v>0</v>
      </c>
      <c r="L741" s="143">
        <f t="shared" si="96"/>
        <v>0</v>
      </c>
      <c r="M741" s="143">
        <f t="shared" si="96"/>
        <v>0</v>
      </c>
      <c r="N741" s="143">
        <f t="shared" si="96"/>
        <v>0</v>
      </c>
      <c r="O741" s="143">
        <f t="shared" si="96"/>
        <v>0</v>
      </c>
      <c r="P741" s="143">
        <f t="shared" si="93"/>
        <v>0</v>
      </c>
      <c r="Q741" s="143">
        <f t="shared" si="94"/>
        <v>1</v>
      </c>
      <c r="R741" s="143">
        <f t="shared" si="95"/>
        <v>1</v>
      </c>
      <c r="S741" s="146"/>
      <c r="T741" s="259">
        <v>3506262030</v>
      </c>
      <c r="U741" s="129" t="s">
        <v>710</v>
      </c>
      <c r="V741" s="259">
        <v>0</v>
      </c>
      <c r="W741" s="259">
        <v>0</v>
      </c>
      <c r="X741" s="259">
        <v>0</v>
      </c>
      <c r="Y741" s="259">
        <v>0</v>
      </c>
      <c r="Z741" s="259">
        <v>1</v>
      </c>
      <c r="AA741" s="259">
        <v>0</v>
      </c>
      <c r="AB741" s="259">
        <v>0</v>
      </c>
      <c r="AC741" s="259">
        <v>0</v>
      </c>
      <c r="AD741" s="259">
        <v>0</v>
      </c>
      <c r="AE741" s="259">
        <v>0</v>
      </c>
      <c r="AF741" s="259">
        <v>0</v>
      </c>
      <c r="AG741" s="259">
        <v>0</v>
      </c>
      <c r="AH741" s="259">
        <v>0</v>
      </c>
      <c r="AI741" s="259">
        <v>0</v>
      </c>
      <c r="AJ741" s="259">
        <v>0</v>
      </c>
      <c r="AK741" s="128"/>
      <c r="AL741" s="259">
        <v>3506</v>
      </c>
      <c r="AM741" s="259">
        <v>262</v>
      </c>
      <c r="AN741" s="259">
        <v>30</v>
      </c>
      <c r="AO741" s="259">
        <v>1</v>
      </c>
    </row>
    <row r="742" spans="1:41">
      <c r="A742" s="131">
        <f t="shared" si="91"/>
        <v>3506262035</v>
      </c>
      <c r="B742" s="132" t="str">
        <f t="shared" si="91"/>
        <v>PIONEER CS OF SCIENCE II</v>
      </c>
      <c r="C742" s="143">
        <f t="shared" si="90"/>
        <v>0</v>
      </c>
      <c r="D742" s="143">
        <f t="shared" si="90"/>
        <v>0</v>
      </c>
      <c r="E742" s="143">
        <f t="shared" si="90"/>
        <v>0</v>
      </c>
      <c r="F742" s="143">
        <f t="shared" si="89"/>
        <v>0</v>
      </c>
      <c r="G742" s="143">
        <f t="shared" si="89"/>
        <v>0</v>
      </c>
      <c r="H742" s="143">
        <f t="shared" si="89"/>
        <v>1</v>
      </c>
      <c r="I742" s="143">
        <f t="shared" si="92"/>
        <v>3.7499999999999999E-2</v>
      </c>
      <c r="J742" s="143"/>
      <c r="K742" s="143">
        <f t="shared" si="96"/>
        <v>0</v>
      </c>
      <c r="L742" s="143">
        <f t="shared" si="96"/>
        <v>0</v>
      </c>
      <c r="M742" s="143">
        <f t="shared" si="96"/>
        <v>0</v>
      </c>
      <c r="N742" s="143">
        <f t="shared" si="96"/>
        <v>0</v>
      </c>
      <c r="O742" s="143">
        <f t="shared" si="96"/>
        <v>0</v>
      </c>
      <c r="P742" s="143">
        <f t="shared" si="93"/>
        <v>1</v>
      </c>
      <c r="Q742" s="143">
        <f t="shared" si="94"/>
        <v>10</v>
      </c>
      <c r="R742" s="143">
        <f t="shared" si="95"/>
        <v>1</v>
      </c>
      <c r="S742" s="146"/>
      <c r="T742" s="259">
        <v>3506262035</v>
      </c>
      <c r="U742" s="129" t="s">
        <v>710</v>
      </c>
      <c r="V742" s="259">
        <v>0</v>
      </c>
      <c r="W742" s="259">
        <v>0</v>
      </c>
      <c r="X742" s="259">
        <v>0</v>
      </c>
      <c r="Y742" s="259">
        <v>0</v>
      </c>
      <c r="Z742" s="259">
        <v>0</v>
      </c>
      <c r="AA742" s="259">
        <v>1</v>
      </c>
      <c r="AB742" s="259">
        <v>0</v>
      </c>
      <c r="AC742" s="259">
        <v>0</v>
      </c>
      <c r="AD742" s="259">
        <v>0</v>
      </c>
      <c r="AE742" s="259">
        <v>0</v>
      </c>
      <c r="AF742" s="259">
        <v>0</v>
      </c>
      <c r="AG742" s="259">
        <v>0</v>
      </c>
      <c r="AH742" s="259">
        <v>0</v>
      </c>
      <c r="AI742" s="259">
        <v>0</v>
      </c>
      <c r="AJ742" s="259">
        <v>1</v>
      </c>
      <c r="AK742" s="128"/>
      <c r="AL742" s="259">
        <v>3506</v>
      </c>
      <c r="AM742" s="259">
        <v>262</v>
      </c>
      <c r="AN742" s="259">
        <v>35</v>
      </c>
      <c r="AO742" s="259">
        <v>10</v>
      </c>
    </row>
    <row r="743" spans="1:41">
      <c r="A743" s="131">
        <f t="shared" si="91"/>
        <v>3506262049</v>
      </c>
      <c r="B743" s="132" t="str">
        <f t="shared" si="91"/>
        <v>PIONEER CS OF SCIENCE II</v>
      </c>
      <c r="C743" s="143">
        <f t="shared" si="90"/>
        <v>0</v>
      </c>
      <c r="D743" s="143">
        <f t="shared" si="90"/>
        <v>0</v>
      </c>
      <c r="E743" s="143">
        <f t="shared" si="90"/>
        <v>0</v>
      </c>
      <c r="F743" s="143">
        <f t="shared" si="89"/>
        <v>0</v>
      </c>
      <c r="G743" s="143">
        <f t="shared" si="89"/>
        <v>0</v>
      </c>
      <c r="H743" s="143">
        <f t="shared" si="89"/>
        <v>0</v>
      </c>
      <c r="I743" s="143">
        <f t="shared" si="92"/>
        <v>3.7499999999999999E-2</v>
      </c>
      <c r="J743" s="143"/>
      <c r="K743" s="143">
        <f t="shared" si="96"/>
        <v>0</v>
      </c>
      <c r="L743" s="143">
        <f t="shared" si="96"/>
        <v>0</v>
      </c>
      <c r="M743" s="143">
        <f t="shared" si="96"/>
        <v>1</v>
      </c>
      <c r="N743" s="143">
        <f t="shared" si="96"/>
        <v>0</v>
      </c>
      <c r="O743" s="143">
        <f t="shared" si="96"/>
        <v>1</v>
      </c>
      <c r="P743" s="143">
        <f t="shared" si="93"/>
        <v>0</v>
      </c>
      <c r="Q743" s="143">
        <f t="shared" si="94"/>
        <v>10</v>
      </c>
      <c r="R743" s="143">
        <f t="shared" si="95"/>
        <v>1</v>
      </c>
      <c r="S743" s="146"/>
      <c r="T743" s="259">
        <v>3506262049</v>
      </c>
      <c r="U743" s="129" t="s">
        <v>710</v>
      </c>
      <c r="V743" s="259">
        <v>0</v>
      </c>
      <c r="W743" s="259">
        <v>0</v>
      </c>
      <c r="X743" s="259">
        <v>0</v>
      </c>
      <c r="Y743" s="259">
        <v>0</v>
      </c>
      <c r="Z743" s="259">
        <v>0</v>
      </c>
      <c r="AA743" s="259">
        <v>0</v>
      </c>
      <c r="AB743" s="259">
        <v>0</v>
      </c>
      <c r="AC743" s="259">
        <v>0</v>
      </c>
      <c r="AD743" s="259">
        <v>1</v>
      </c>
      <c r="AE743" s="259">
        <v>0</v>
      </c>
      <c r="AF743" s="259">
        <v>1</v>
      </c>
      <c r="AG743" s="259">
        <v>0</v>
      </c>
      <c r="AH743" s="259">
        <v>0</v>
      </c>
      <c r="AI743" s="259">
        <v>0</v>
      </c>
      <c r="AJ743" s="259">
        <v>0</v>
      </c>
      <c r="AK743" s="128"/>
      <c r="AL743" s="259">
        <v>3506</v>
      </c>
      <c r="AM743" s="259">
        <v>262</v>
      </c>
      <c r="AN743" s="259">
        <v>49</v>
      </c>
      <c r="AO743" s="259">
        <v>10</v>
      </c>
    </row>
    <row r="744" spans="1:41">
      <c r="A744" s="131">
        <f t="shared" si="91"/>
        <v>3506262057</v>
      </c>
      <c r="B744" s="132" t="str">
        <f t="shared" si="91"/>
        <v>PIONEER CS OF SCIENCE II</v>
      </c>
      <c r="C744" s="143">
        <f t="shared" si="90"/>
        <v>0</v>
      </c>
      <c r="D744" s="143">
        <f t="shared" si="90"/>
        <v>0</v>
      </c>
      <c r="E744" s="143">
        <f t="shared" si="90"/>
        <v>0</v>
      </c>
      <c r="F744" s="143">
        <f t="shared" si="89"/>
        <v>0</v>
      </c>
      <c r="G744" s="143">
        <f t="shared" si="89"/>
        <v>0</v>
      </c>
      <c r="H744" s="143">
        <f t="shared" si="89"/>
        <v>2</v>
      </c>
      <c r="I744" s="143">
        <f t="shared" si="92"/>
        <v>7.4999999999999997E-2</v>
      </c>
      <c r="J744" s="143"/>
      <c r="K744" s="143">
        <f t="shared" si="96"/>
        <v>0</v>
      </c>
      <c r="L744" s="143">
        <f t="shared" si="96"/>
        <v>0</v>
      </c>
      <c r="M744" s="143">
        <f t="shared" si="96"/>
        <v>0</v>
      </c>
      <c r="N744" s="143">
        <f t="shared" si="96"/>
        <v>0</v>
      </c>
      <c r="O744" s="143">
        <f t="shared" si="96"/>
        <v>0</v>
      </c>
      <c r="P744" s="143">
        <f t="shared" si="93"/>
        <v>1</v>
      </c>
      <c r="Q744" s="143">
        <f t="shared" si="94"/>
        <v>10</v>
      </c>
      <c r="R744" s="143">
        <f t="shared" si="95"/>
        <v>2</v>
      </c>
      <c r="S744" s="146"/>
      <c r="T744" s="259">
        <v>3506262057</v>
      </c>
      <c r="U744" s="129" t="s">
        <v>710</v>
      </c>
      <c r="V744" s="259">
        <v>0</v>
      </c>
      <c r="W744" s="259">
        <v>0</v>
      </c>
      <c r="X744" s="259">
        <v>0</v>
      </c>
      <c r="Y744" s="259">
        <v>0</v>
      </c>
      <c r="Z744" s="259">
        <v>0</v>
      </c>
      <c r="AA744" s="259">
        <v>2</v>
      </c>
      <c r="AB744" s="259">
        <v>0</v>
      </c>
      <c r="AC744" s="259">
        <v>0</v>
      </c>
      <c r="AD744" s="259">
        <v>0</v>
      </c>
      <c r="AE744" s="259">
        <v>0</v>
      </c>
      <c r="AF744" s="259">
        <v>0</v>
      </c>
      <c r="AG744" s="259">
        <v>0</v>
      </c>
      <c r="AH744" s="259">
        <v>0</v>
      </c>
      <c r="AI744" s="259">
        <v>0</v>
      </c>
      <c r="AJ744" s="259">
        <v>1</v>
      </c>
      <c r="AK744" s="128"/>
      <c r="AL744" s="259">
        <v>3506</v>
      </c>
      <c r="AM744" s="259">
        <v>262</v>
      </c>
      <c r="AN744" s="259">
        <v>57</v>
      </c>
      <c r="AO744" s="259">
        <v>10</v>
      </c>
    </row>
    <row r="745" spans="1:41">
      <c r="A745" s="131">
        <f t="shared" si="91"/>
        <v>3506262071</v>
      </c>
      <c r="B745" s="132" t="str">
        <f t="shared" si="91"/>
        <v>PIONEER CS OF SCIENCE II</v>
      </c>
      <c r="C745" s="143">
        <f t="shared" si="90"/>
        <v>0</v>
      </c>
      <c r="D745" s="143">
        <f t="shared" si="90"/>
        <v>0</v>
      </c>
      <c r="E745" s="143">
        <f t="shared" si="90"/>
        <v>0</v>
      </c>
      <c r="F745" s="143">
        <f t="shared" si="89"/>
        <v>0</v>
      </c>
      <c r="G745" s="143">
        <f t="shared" si="89"/>
        <v>0</v>
      </c>
      <c r="H745" s="143">
        <f t="shared" si="89"/>
        <v>2</v>
      </c>
      <c r="I745" s="143">
        <f t="shared" si="92"/>
        <v>7.4999999999999997E-2</v>
      </c>
      <c r="J745" s="143"/>
      <c r="K745" s="143">
        <f t="shared" si="96"/>
        <v>0</v>
      </c>
      <c r="L745" s="143">
        <f t="shared" si="96"/>
        <v>0</v>
      </c>
      <c r="M745" s="143">
        <f t="shared" si="96"/>
        <v>0</v>
      </c>
      <c r="N745" s="143">
        <f t="shared" si="96"/>
        <v>0</v>
      </c>
      <c r="O745" s="143">
        <f t="shared" si="96"/>
        <v>0</v>
      </c>
      <c r="P745" s="143">
        <f t="shared" si="93"/>
        <v>2</v>
      </c>
      <c r="Q745" s="143">
        <f t="shared" si="94"/>
        <v>10</v>
      </c>
      <c r="R745" s="143">
        <f t="shared" si="95"/>
        <v>2</v>
      </c>
      <c r="S745" s="146"/>
      <c r="T745" s="259">
        <v>3506262071</v>
      </c>
      <c r="U745" s="129" t="s">
        <v>710</v>
      </c>
      <c r="V745" s="259">
        <v>0</v>
      </c>
      <c r="W745" s="259">
        <v>0</v>
      </c>
      <c r="X745" s="259">
        <v>0</v>
      </c>
      <c r="Y745" s="259">
        <v>0</v>
      </c>
      <c r="Z745" s="259">
        <v>0</v>
      </c>
      <c r="AA745" s="259">
        <v>2</v>
      </c>
      <c r="AB745" s="259">
        <v>0</v>
      </c>
      <c r="AC745" s="259">
        <v>0</v>
      </c>
      <c r="AD745" s="259">
        <v>0</v>
      </c>
      <c r="AE745" s="259">
        <v>0</v>
      </c>
      <c r="AF745" s="259">
        <v>0</v>
      </c>
      <c r="AG745" s="259">
        <v>0</v>
      </c>
      <c r="AH745" s="259">
        <v>0</v>
      </c>
      <c r="AI745" s="259">
        <v>0</v>
      </c>
      <c r="AJ745" s="259">
        <v>2</v>
      </c>
      <c r="AK745" s="128"/>
      <c r="AL745" s="259">
        <v>3506</v>
      </c>
      <c r="AM745" s="259">
        <v>262</v>
      </c>
      <c r="AN745" s="259">
        <v>71</v>
      </c>
      <c r="AO745" s="259">
        <v>10</v>
      </c>
    </row>
    <row r="746" spans="1:41">
      <c r="A746" s="131">
        <f t="shared" si="91"/>
        <v>3506262093</v>
      </c>
      <c r="B746" s="132" t="str">
        <f t="shared" si="91"/>
        <v>PIONEER CS OF SCIENCE II</v>
      </c>
      <c r="C746" s="143">
        <f t="shared" si="90"/>
        <v>0</v>
      </c>
      <c r="D746" s="143">
        <f t="shared" si="90"/>
        <v>0</v>
      </c>
      <c r="E746" s="143">
        <f t="shared" si="90"/>
        <v>0</v>
      </c>
      <c r="F746" s="143">
        <f t="shared" si="89"/>
        <v>0</v>
      </c>
      <c r="G746" s="143">
        <f t="shared" si="89"/>
        <v>3</v>
      </c>
      <c r="H746" s="143">
        <f t="shared" si="89"/>
        <v>7</v>
      </c>
      <c r="I746" s="143">
        <f t="shared" si="92"/>
        <v>0.48749999999999999</v>
      </c>
      <c r="J746" s="143"/>
      <c r="K746" s="143">
        <f t="shared" si="96"/>
        <v>0</v>
      </c>
      <c r="L746" s="143">
        <f t="shared" si="96"/>
        <v>0</v>
      </c>
      <c r="M746" s="143">
        <f t="shared" si="96"/>
        <v>3</v>
      </c>
      <c r="N746" s="143">
        <f t="shared" si="96"/>
        <v>0</v>
      </c>
      <c r="O746" s="143">
        <f t="shared" si="96"/>
        <v>3</v>
      </c>
      <c r="P746" s="143">
        <f t="shared" si="93"/>
        <v>2</v>
      </c>
      <c r="Q746" s="143">
        <f t="shared" si="94"/>
        <v>9</v>
      </c>
      <c r="R746" s="143">
        <f t="shared" si="95"/>
        <v>13</v>
      </c>
      <c r="S746" s="146"/>
      <c r="T746" s="259">
        <v>3506262093</v>
      </c>
      <c r="U746" s="129" t="s">
        <v>710</v>
      </c>
      <c r="V746" s="259">
        <v>0</v>
      </c>
      <c r="W746" s="259">
        <v>0</v>
      </c>
      <c r="X746" s="259">
        <v>0</v>
      </c>
      <c r="Y746" s="259">
        <v>0</v>
      </c>
      <c r="Z746" s="259">
        <v>3</v>
      </c>
      <c r="AA746" s="259">
        <v>7</v>
      </c>
      <c r="AB746" s="259">
        <v>0</v>
      </c>
      <c r="AC746" s="259">
        <v>0</v>
      </c>
      <c r="AD746" s="259">
        <v>3</v>
      </c>
      <c r="AE746" s="259">
        <v>0</v>
      </c>
      <c r="AF746" s="259">
        <v>3</v>
      </c>
      <c r="AG746" s="259">
        <v>0</v>
      </c>
      <c r="AH746" s="259">
        <v>0</v>
      </c>
      <c r="AI746" s="259">
        <v>0</v>
      </c>
      <c r="AJ746" s="259">
        <v>2</v>
      </c>
      <c r="AK746" s="128"/>
      <c r="AL746" s="259">
        <v>3506</v>
      </c>
      <c r="AM746" s="259">
        <v>262</v>
      </c>
      <c r="AN746" s="259">
        <v>93</v>
      </c>
      <c r="AO746" s="259">
        <v>9</v>
      </c>
    </row>
    <row r="747" spans="1:41">
      <c r="A747" s="131">
        <f t="shared" si="91"/>
        <v>3506262149</v>
      </c>
      <c r="B747" s="132" t="str">
        <f t="shared" si="91"/>
        <v>PIONEER CS OF SCIENCE II</v>
      </c>
      <c r="C747" s="143">
        <f t="shared" si="90"/>
        <v>0</v>
      </c>
      <c r="D747" s="143">
        <f t="shared" si="90"/>
        <v>0</v>
      </c>
      <c r="E747" s="143">
        <f t="shared" si="90"/>
        <v>0</v>
      </c>
      <c r="F747" s="143">
        <f t="shared" si="89"/>
        <v>0</v>
      </c>
      <c r="G747" s="143">
        <f t="shared" si="89"/>
        <v>2</v>
      </c>
      <c r="H747" s="143">
        <f t="shared" si="89"/>
        <v>0</v>
      </c>
      <c r="I747" s="143">
        <f t="shared" si="92"/>
        <v>7.4999999999999997E-2</v>
      </c>
      <c r="J747" s="143"/>
      <c r="K747" s="143">
        <f t="shared" si="96"/>
        <v>0</v>
      </c>
      <c r="L747" s="143">
        <f t="shared" si="96"/>
        <v>0</v>
      </c>
      <c r="M747" s="143">
        <f t="shared" si="96"/>
        <v>0</v>
      </c>
      <c r="N747" s="143">
        <f t="shared" si="96"/>
        <v>0</v>
      </c>
      <c r="O747" s="143">
        <f t="shared" si="96"/>
        <v>2</v>
      </c>
      <c r="P747" s="143">
        <f t="shared" si="93"/>
        <v>0</v>
      </c>
      <c r="Q747" s="143">
        <f t="shared" si="94"/>
        <v>10</v>
      </c>
      <c r="R747" s="143">
        <f t="shared" si="95"/>
        <v>2</v>
      </c>
      <c r="S747" s="146"/>
      <c r="T747" s="259">
        <v>3506262149</v>
      </c>
      <c r="U747" s="129" t="s">
        <v>710</v>
      </c>
      <c r="V747" s="259">
        <v>0</v>
      </c>
      <c r="W747" s="259">
        <v>0</v>
      </c>
      <c r="X747" s="259">
        <v>0</v>
      </c>
      <c r="Y747" s="259">
        <v>0</v>
      </c>
      <c r="Z747" s="259">
        <v>2</v>
      </c>
      <c r="AA747" s="259">
        <v>0</v>
      </c>
      <c r="AB747" s="259">
        <v>0</v>
      </c>
      <c r="AC747" s="259">
        <v>0</v>
      </c>
      <c r="AD747" s="259">
        <v>0</v>
      </c>
      <c r="AE747" s="259">
        <v>0</v>
      </c>
      <c r="AF747" s="259">
        <v>2</v>
      </c>
      <c r="AG747" s="259">
        <v>0</v>
      </c>
      <c r="AH747" s="259">
        <v>0</v>
      </c>
      <c r="AI747" s="259">
        <v>0</v>
      </c>
      <c r="AJ747" s="259">
        <v>0</v>
      </c>
      <c r="AK747" s="128"/>
      <c r="AL747" s="259">
        <v>3506</v>
      </c>
      <c r="AM747" s="259">
        <v>262</v>
      </c>
      <c r="AN747" s="259">
        <v>149</v>
      </c>
      <c r="AO747" s="259">
        <v>10</v>
      </c>
    </row>
    <row r="748" spans="1:41">
      <c r="A748" s="131">
        <f t="shared" si="91"/>
        <v>3506262150</v>
      </c>
      <c r="B748" s="132" t="str">
        <f t="shared" si="91"/>
        <v>PIONEER CS OF SCIENCE II</v>
      </c>
      <c r="C748" s="143">
        <f t="shared" si="90"/>
        <v>0</v>
      </c>
      <c r="D748" s="143">
        <f t="shared" si="90"/>
        <v>0</v>
      </c>
      <c r="E748" s="143">
        <f t="shared" si="90"/>
        <v>0</v>
      </c>
      <c r="F748" s="143">
        <f t="shared" si="89"/>
        <v>0</v>
      </c>
      <c r="G748" s="143">
        <f t="shared" si="89"/>
        <v>0</v>
      </c>
      <c r="H748" s="143">
        <f t="shared" si="89"/>
        <v>0</v>
      </c>
      <c r="I748" s="143">
        <f t="shared" si="92"/>
        <v>3.7499999999999999E-2</v>
      </c>
      <c r="J748" s="143"/>
      <c r="K748" s="143">
        <f t="shared" si="96"/>
        <v>0</v>
      </c>
      <c r="L748" s="143">
        <f t="shared" si="96"/>
        <v>0</v>
      </c>
      <c r="M748" s="143">
        <f t="shared" si="96"/>
        <v>1</v>
      </c>
      <c r="N748" s="143">
        <f t="shared" si="96"/>
        <v>0</v>
      </c>
      <c r="O748" s="143">
        <f t="shared" si="96"/>
        <v>0</v>
      </c>
      <c r="P748" s="143">
        <f t="shared" si="93"/>
        <v>0</v>
      </c>
      <c r="Q748" s="143">
        <f t="shared" si="94"/>
        <v>1</v>
      </c>
      <c r="R748" s="143">
        <f t="shared" si="95"/>
        <v>1</v>
      </c>
      <c r="S748" s="146"/>
      <c r="T748" s="259">
        <v>3506262150</v>
      </c>
      <c r="U748" s="129" t="s">
        <v>710</v>
      </c>
      <c r="V748" s="259">
        <v>0</v>
      </c>
      <c r="W748" s="259">
        <v>0</v>
      </c>
      <c r="X748" s="259">
        <v>0</v>
      </c>
      <c r="Y748" s="259">
        <v>0</v>
      </c>
      <c r="Z748" s="259">
        <v>0</v>
      </c>
      <c r="AA748" s="259">
        <v>0</v>
      </c>
      <c r="AB748" s="259">
        <v>0</v>
      </c>
      <c r="AC748" s="259">
        <v>0</v>
      </c>
      <c r="AD748" s="259">
        <v>1</v>
      </c>
      <c r="AE748" s="259">
        <v>0</v>
      </c>
      <c r="AF748" s="259">
        <v>0</v>
      </c>
      <c r="AG748" s="259">
        <v>0</v>
      </c>
      <c r="AH748" s="259">
        <v>0</v>
      </c>
      <c r="AI748" s="259">
        <v>0</v>
      </c>
      <c r="AJ748" s="259">
        <v>0</v>
      </c>
      <c r="AK748" s="128"/>
      <c r="AL748" s="259">
        <v>3506</v>
      </c>
      <c r="AM748" s="259">
        <v>262</v>
      </c>
      <c r="AN748" s="259">
        <v>150</v>
      </c>
      <c r="AO748" s="259">
        <v>1</v>
      </c>
    </row>
    <row r="749" spans="1:41">
      <c r="A749" s="131">
        <f t="shared" si="91"/>
        <v>3506262163</v>
      </c>
      <c r="B749" s="132" t="str">
        <f t="shared" si="91"/>
        <v>PIONEER CS OF SCIENCE II</v>
      </c>
      <c r="C749" s="143">
        <f t="shared" si="90"/>
        <v>0</v>
      </c>
      <c r="D749" s="143">
        <f t="shared" si="90"/>
        <v>0</v>
      </c>
      <c r="E749" s="143">
        <f t="shared" si="90"/>
        <v>0</v>
      </c>
      <c r="F749" s="143">
        <f t="shared" si="89"/>
        <v>0</v>
      </c>
      <c r="G749" s="143">
        <f t="shared" si="89"/>
        <v>44</v>
      </c>
      <c r="H749" s="143">
        <f t="shared" si="89"/>
        <v>34</v>
      </c>
      <c r="I749" s="143">
        <f t="shared" si="92"/>
        <v>3.7875000000000001</v>
      </c>
      <c r="J749" s="143"/>
      <c r="K749" s="143">
        <f t="shared" si="96"/>
        <v>0</v>
      </c>
      <c r="L749" s="143">
        <f t="shared" si="96"/>
        <v>0</v>
      </c>
      <c r="M749" s="143">
        <f t="shared" si="96"/>
        <v>23</v>
      </c>
      <c r="N749" s="143">
        <f t="shared" si="96"/>
        <v>0</v>
      </c>
      <c r="O749" s="143">
        <f t="shared" si="96"/>
        <v>31</v>
      </c>
      <c r="P749" s="143">
        <f t="shared" si="93"/>
        <v>17</v>
      </c>
      <c r="Q749" s="143">
        <f t="shared" si="94"/>
        <v>9</v>
      </c>
      <c r="R749" s="143">
        <f t="shared" si="95"/>
        <v>101</v>
      </c>
      <c r="S749" s="146"/>
      <c r="T749" s="259">
        <v>3506262163</v>
      </c>
      <c r="U749" s="129" t="s">
        <v>710</v>
      </c>
      <c r="V749" s="259">
        <v>0</v>
      </c>
      <c r="W749" s="259">
        <v>0</v>
      </c>
      <c r="X749" s="259">
        <v>0</v>
      </c>
      <c r="Y749" s="259">
        <v>0</v>
      </c>
      <c r="Z749" s="259">
        <v>44</v>
      </c>
      <c r="AA749" s="259">
        <v>34</v>
      </c>
      <c r="AB749" s="259">
        <v>0</v>
      </c>
      <c r="AC749" s="259">
        <v>0</v>
      </c>
      <c r="AD749" s="259">
        <v>23</v>
      </c>
      <c r="AE749" s="259">
        <v>0</v>
      </c>
      <c r="AF749" s="259">
        <v>31</v>
      </c>
      <c r="AG749" s="259">
        <v>0</v>
      </c>
      <c r="AH749" s="259">
        <v>0</v>
      </c>
      <c r="AI749" s="259">
        <v>0</v>
      </c>
      <c r="AJ749" s="259">
        <v>17</v>
      </c>
      <c r="AK749" s="128"/>
      <c r="AL749" s="259">
        <v>3506</v>
      </c>
      <c r="AM749" s="259">
        <v>262</v>
      </c>
      <c r="AN749" s="259">
        <v>163</v>
      </c>
      <c r="AO749" s="259">
        <v>9</v>
      </c>
    </row>
    <row r="750" spans="1:41">
      <c r="A750" s="131">
        <f t="shared" si="91"/>
        <v>3506262165</v>
      </c>
      <c r="B750" s="132" t="str">
        <f t="shared" si="91"/>
        <v>PIONEER CS OF SCIENCE II</v>
      </c>
      <c r="C750" s="143">
        <f t="shared" si="90"/>
        <v>0</v>
      </c>
      <c r="D750" s="143">
        <f t="shared" si="90"/>
        <v>0</v>
      </c>
      <c r="E750" s="143">
        <f t="shared" si="90"/>
        <v>0</v>
      </c>
      <c r="F750" s="143">
        <f t="shared" si="89"/>
        <v>0</v>
      </c>
      <c r="G750" s="143">
        <f t="shared" si="89"/>
        <v>12</v>
      </c>
      <c r="H750" s="143">
        <f t="shared" si="89"/>
        <v>26</v>
      </c>
      <c r="I750" s="143">
        <f t="shared" si="92"/>
        <v>1.5</v>
      </c>
      <c r="J750" s="143"/>
      <c r="K750" s="143">
        <f t="shared" si="96"/>
        <v>0</v>
      </c>
      <c r="L750" s="143">
        <f t="shared" si="96"/>
        <v>0</v>
      </c>
      <c r="M750" s="143">
        <f t="shared" si="96"/>
        <v>2</v>
      </c>
      <c r="N750" s="143">
        <f t="shared" si="96"/>
        <v>0</v>
      </c>
      <c r="O750" s="143">
        <f t="shared" si="96"/>
        <v>5</v>
      </c>
      <c r="P750" s="143">
        <f t="shared" si="93"/>
        <v>8</v>
      </c>
      <c r="Q750" s="143">
        <f t="shared" si="94"/>
        <v>7</v>
      </c>
      <c r="R750" s="143">
        <f t="shared" si="95"/>
        <v>40</v>
      </c>
      <c r="S750" s="146"/>
      <c r="T750" s="259">
        <v>3506262165</v>
      </c>
      <c r="U750" s="129" t="s">
        <v>710</v>
      </c>
      <c r="V750" s="259">
        <v>0</v>
      </c>
      <c r="W750" s="259">
        <v>0</v>
      </c>
      <c r="X750" s="259">
        <v>0</v>
      </c>
      <c r="Y750" s="259">
        <v>0</v>
      </c>
      <c r="Z750" s="259">
        <v>12</v>
      </c>
      <c r="AA750" s="259">
        <v>26</v>
      </c>
      <c r="AB750" s="259">
        <v>0</v>
      </c>
      <c r="AC750" s="259">
        <v>0</v>
      </c>
      <c r="AD750" s="259">
        <v>2</v>
      </c>
      <c r="AE750" s="259">
        <v>0</v>
      </c>
      <c r="AF750" s="259">
        <v>5</v>
      </c>
      <c r="AG750" s="259">
        <v>0</v>
      </c>
      <c r="AH750" s="259">
        <v>0</v>
      </c>
      <c r="AI750" s="259">
        <v>0</v>
      </c>
      <c r="AJ750" s="259">
        <v>8</v>
      </c>
      <c r="AK750" s="128"/>
      <c r="AL750" s="259">
        <v>3506</v>
      </c>
      <c r="AM750" s="259">
        <v>262</v>
      </c>
      <c r="AN750" s="259">
        <v>165</v>
      </c>
      <c r="AO750" s="259">
        <v>7</v>
      </c>
    </row>
    <row r="751" spans="1:41">
      <c r="A751" s="131">
        <f t="shared" si="91"/>
        <v>3506262176</v>
      </c>
      <c r="B751" s="132" t="str">
        <f t="shared" si="91"/>
        <v>PIONEER CS OF SCIENCE II</v>
      </c>
      <c r="C751" s="143">
        <f t="shared" si="90"/>
        <v>0</v>
      </c>
      <c r="D751" s="143">
        <f t="shared" si="90"/>
        <v>0</v>
      </c>
      <c r="E751" s="143">
        <f t="shared" si="90"/>
        <v>0</v>
      </c>
      <c r="F751" s="143">
        <f t="shared" si="89"/>
        <v>0</v>
      </c>
      <c r="G751" s="143">
        <f t="shared" si="89"/>
        <v>3</v>
      </c>
      <c r="H751" s="143">
        <f t="shared" si="89"/>
        <v>3</v>
      </c>
      <c r="I751" s="143">
        <f t="shared" si="92"/>
        <v>0.26250000000000001</v>
      </c>
      <c r="J751" s="143"/>
      <c r="K751" s="143">
        <f t="shared" si="96"/>
        <v>0</v>
      </c>
      <c r="L751" s="143">
        <f t="shared" si="96"/>
        <v>0</v>
      </c>
      <c r="M751" s="143">
        <f t="shared" si="96"/>
        <v>1</v>
      </c>
      <c r="N751" s="143">
        <f t="shared" si="96"/>
        <v>0</v>
      </c>
      <c r="O751" s="143">
        <f t="shared" si="96"/>
        <v>0</v>
      </c>
      <c r="P751" s="143">
        <f t="shared" si="93"/>
        <v>0</v>
      </c>
      <c r="Q751" s="143">
        <f t="shared" si="94"/>
        <v>1</v>
      </c>
      <c r="R751" s="143">
        <f t="shared" si="95"/>
        <v>7</v>
      </c>
      <c r="S751" s="146"/>
      <c r="T751" s="259">
        <v>3506262176</v>
      </c>
      <c r="U751" s="129" t="s">
        <v>710</v>
      </c>
      <c r="V751" s="259">
        <v>0</v>
      </c>
      <c r="W751" s="259">
        <v>0</v>
      </c>
      <c r="X751" s="259">
        <v>0</v>
      </c>
      <c r="Y751" s="259">
        <v>0</v>
      </c>
      <c r="Z751" s="259">
        <v>3</v>
      </c>
      <c r="AA751" s="259">
        <v>3</v>
      </c>
      <c r="AB751" s="259">
        <v>0</v>
      </c>
      <c r="AC751" s="259">
        <v>0</v>
      </c>
      <c r="AD751" s="259">
        <v>1</v>
      </c>
      <c r="AE751" s="259">
        <v>0</v>
      </c>
      <c r="AF751" s="259">
        <v>0</v>
      </c>
      <c r="AG751" s="259">
        <v>0</v>
      </c>
      <c r="AH751" s="259">
        <v>0</v>
      </c>
      <c r="AI751" s="259">
        <v>0</v>
      </c>
      <c r="AJ751" s="259">
        <v>0</v>
      </c>
      <c r="AK751" s="128"/>
      <c r="AL751" s="259">
        <v>3506</v>
      </c>
      <c r="AM751" s="259">
        <v>262</v>
      </c>
      <c r="AN751" s="259">
        <v>176</v>
      </c>
      <c r="AO751" s="259">
        <v>1</v>
      </c>
    </row>
    <row r="752" spans="1:41">
      <c r="A752" s="131">
        <f t="shared" si="91"/>
        <v>3506262178</v>
      </c>
      <c r="B752" s="132" t="str">
        <f t="shared" si="91"/>
        <v>PIONEER CS OF SCIENCE II</v>
      </c>
      <c r="C752" s="143">
        <f t="shared" si="90"/>
        <v>0</v>
      </c>
      <c r="D752" s="143">
        <f t="shared" si="90"/>
        <v>0</v>
      </c>
      <c r="E752" s="143">
        <f t="shared" si="90"/>
        <v>0</v>
      </c>
      <c r="F752" s="143">
        <f t="shared" si="89"/>
        <v>0</v>
      </c>
      <c r="G752" s="143">
        <f t="shared" si="89"/>
        <v>2</v>
      </c>
      <c r="H752" s="143">
        <f t="shared" si="89"/>
        <v>3</v>
      </c>
      <c r="I752" s="143">
        <f t="shared" si="92"/>
        <v>0.1875</v>
      </c>
      <c r="J752" s="143"/>
      <c r="K752" s="143">
        <f t="shared" si="96"/>
        <v>0</v>
      </c>
      <c r="L752" s="143">
        <f t="shared" si="96"/>
        <v>0</v>
      </c>
      <c r="M752" s="143">
        <f t="shared" si="96"/>
        <v>0</v>
      </c>
      <c r="N752" s="143">
        <f t="shared" si="96"/>
        <v>0</v>
      </c>
      <c r="O752" s="143">
        <f t="shared" si="96"/>
        <v>0</v>
      </c>
      <c r="P752" s="143">
        <f t="shared" si="93"/>
        <v>2</v>
      </c>
      <c r="Q752" s="143">
        <f t="shared" si="94"/>
        <v>9</v>
      </c>
      <c r="R752" s="143">
        <f t="shared" si="95"/>
        <v>5</v>
      </c>
      <c r="S752" s="146"/>
      <c r="T752" s="259">
        <v>3506262178</v>
      </c>
      <c r="U752" s="129" t="s">
        <v>710</v>
      </c>
      <c r="V752" s="259">
        <v>0</v>
      </c>
      <c r="W752" s="259">
        <v>0</v>
      </c>
      <c r="X752" s="259">
        <v>0</v>
      </c>
      <c r="Y752" s="259">
        <v>0</v>
      </c>
      <c r="Z752" s="259">
        <v>2</v>
      </c>
      <c r="AA752" s="259">
        <v>3</v>
      </c>
      <c r="AB752" s="259">
        <v>0</v>
      </c>
      <c r="AC752" s="259">
        <v>0</v>
      </c>
      <c r="AD752" s="259">
        <v>0</v>
      </c>
      <c r="AE752" s="259">
        <v>0</v>
      </c>
      <c r="AF752" s="259">
        <v>0</v>
      </c>
      <c r="AG752" s="259">
        <v>0</v>
      </c>
      <c r="AH752" s="259">
        <v>0</v>
      </c>
      <c r="AI752" s="259">
        <v>0</v>
      </c>
      <c r="AJ752" s="259">
        <v>2</v>
      </c>
      <c r="AK752" s="128"/>
      <c r="AL752" s="259">
        <v>3506</v>
      </c>
      <c r="AM752" s="259">
        <v>262</v>
      </c>
      <c r="AN752" s="259">
        <v>178</v>
      </c>
      <c r="AO752" s="259">
        <v>9</v>
      </c>
    </row>
    <row r="753" spans="1:41">
      <c r="A753" s="131">
        <f t="shared" si="91"/>
        <v>3506262229</v>
      </c>
      <c r="B753" s="132" t="str">
        <f t="shared" si="91"/>
        <v>PIONEER CS OF SCIENCE II</v>
      </c>
      <c r="C753" s="143">
        <f t="shared" si="90"/>
        <v>0</v>
      </c>
      <c r="D753" s="143">
        <f t="shared" si="90"/>
        <v>0</v>
      </c>
      <c r="E753" s="143">
        <f t="shared" si="90"/>
        <v>0</v>
      </c>
      <c r="F753" s="143">
        <f t="shared" si="89"/>
        <v>0</v>
      </c>
      <c r="G753" s="143">
        <f t="shared" si="89"/>
        <v>5</v>
      </c>
      <c r="H753" s="143">
        <f t="shared" si="89"/>
        <v>5</v>
      </c>
      <c r="I753" s="143">
        <f t="shared" si="92"/>
        <v>0.41249999999999998</v>
      </c>
      <c r="J753" s="143"/>
      <c r="K753" s="143">
        <f t="shared" si="96"/>
        <v>0</v>
      </c>
      <c r="L753" s="143">
        <f t="shared" si="96"/>
        <v>0</v>
      </c>
      <c r="M753" s="143">
        <f t="shared" si="96"/>
        <v>1</v>
      </c>
      <c r="N753" s="143">
        <f t="shared" si="96"/>
        <v>0</v>
      </c>
      <c r="O753" s="143">
        <f t="shared" si="96"/>
        <v>0</v>
      </c>
      <c r="P753" s="143">
        <f t="shared" si="93"/>
        <v>0</v>
      </c>
      <c r="Q753" s="143">
        <f t="shared" si="94"/>
        <v>1</v>
      </c>
      <c r="R753" s="143">
        <f t="shared" si="95"/>
        <v>11</v>
      </c>
      <c r="S753" s="146"/>
      <c r="T753" s="259">
        <v>3506262229</v>
      </c>
      <c r="U753" s="129" t="s">
        <v>710</v>
      </c>
      <c r="V753" s="259">
        <v>0</v>
      </c>
      <c r="W753" s="259">
        <v>0</v>
      </c>
      <c r="X753" s="259">
        <v>0</v>
      </c>
      <c r="Y753" s="259">
        <v>0</v>
      </c>
      <c r="Z753" s="259">
        <v>5</v>
      </c>
      <c r="AA753" s="259">
        <v>5</v>
      </c>
      <c r="AB753" s="259">
        <v>0</v>
      </c>
      <c r="AC753" s="259">
        <v>0</v>
      </c>
      <c r="AD753" s="259">
        <v>1</v>
      </c>
      <c r="AE753" s="259">
        <v>0</v>
      </c>
      <c r="AF753" s="259">
        <v>0</v>
      </c>
      <c r="AG753" s="259">
        <v>0</v>
      </c>
      <c r="AH753" s="259">
        <v>0</v>
      </c>
      <c r="AI753" s="259">
        <v>0</v>
      </c>
      <c r="AJ753" s="259">
        <v>0</v>
      </c>
      <c r="AK753" s="128"/>
      <c r="AL753" s="259">
        <v>3506</v>
      </c>
      <c r="AM753" s="259">
        <v>262</v>
      </c>
      <c r="AN753" s="259">
        <v>229</v>
      </c>
      <c r="AO753" s="259">
        <v>1</v>
      </c>
    </row>
    <row r="754" spans="1:41">
      <c r="A754" s="131">
        <f t="shared" si="91"/>
        <v>3506262248</v>
      </c>
      <c r="B754" s="132" t="str">
        <f t="shared" si="91"/>
        <v>PIONEER CS OF SCIENCE II</v>
      </c>
      <c r="C754" s="143">
        <f t="shared" si="90"/>
        <v>0</v>
      </c>
      <c r="D754" s="143">
        <f t="shared" si="90"/>
        <v>0</v>
      </c>
      <c r="E754" s="143">
        <f t="shared" si="90"/>
        <v>0</v>
      </c>
      <c r="F754" s="143">
        <f t="shared" si="89"/>
        <v>0</v>
      </c>
      <c r="G754" s="143">
        <f t="shared" si="89"/>
        <v>1</v>
      </c>
      <c r="H754" s="143">
        <f t="shared" si="89"/>
        <v>8</v>
      </c>
      <c r="I754" s="143">
        <f t="shared" si="92"/>
        <v>0.375</v>
      </c>
      <c r="J754" s="143"/>
      <c r="K754" s="143">
        <f t="shared" si="96"/>
        <v>0</v>
      </c>
      <c r="L754" s="143">
        <f t="shared" si="96"/>
        <v>0</v>
      </c>
      <c r="M754" s="143">
        <f t="shared" si="96"/>
        <v>1</v>
      </c>
      <c r="N754" s="143">
        <f t="shared" si="96"/>
        <v>0</v>
      </c>
      <c r="O754" s="143">
        <f t="shared" si="96"/>
        <v>0</v>
      </c>
      <c r="P754" s="143">
        <f t="shared" si="93"/>
        <v>2</v>
      </c>
      <c r="Q754" s="143">
        <f t="shared" si="94"/>
        <v>5</v>
      </c>
      <c r="R754" s="143">
        <f t="shared" si="95"/>
        <v>10</v>
      </c>
      <c r="S754" s="146"/>
      <c r="T754" s="259">
        <v>3506262248</v>
      </c>
      <c r="U754" s="129" t="s">
        <v>710</v>
      </c>
      <c r="V754" s="259">
        <v>0</v>
      </c>
      <c r="W754" s="259">
        <v>0</v>
      </c>
      <c r="X754" s="259">
        <v>0</v>
      </c>
      <c r="Y754" s="259">
        <v>0</v>
      </c>
      <c r="Z754" s="259">
        <v>1</v>
      </c>
      <c r="AA754" s="259">
        <v>8</v>
      </c>
      <c r="AB754" s="259">
        <v>0</v>
      </c>
      <c r="AC754" s="259">
        <v>0</v>
      </c>
      <c r="AD754" s="259">
        <v>1</v>
      </c>
      <c r="AE754" s="259">
        <v>0</v>
      </c>
      <c r="AF754" s="259">
        <v>0</v>
      </c>
      <c r="AG754" s="259">
        <v>0</v>
      </c>
      <c r="AH754" s="259">
        <v>0</v>
      </c>
      <c r="AI754" s="259">
        <v>0</v>
      </c>
      <c r="AJ754" s="259">
        <v>2</v>
      </c>
      <c r="AK754" s="128"/>
      <c r="AL754" s="259">
        <v>3506</v>
      </c>
      <c r="AM754" s="259">
        <v>262</v>
      </c>
      <c r="AN754" s="259">
        <v>248</v>
      </c>
      <c r="AO754" s="259">
        <v>5</v>
      </c>
    </row>
    <row r="755" spans="1:41">
      <c r="A755" s="131">
        <f t="shared" si="91"/>
        <v>3506262258</v>
      </c>
      <c r="B755" s="132" t="str">
        <f t="shared" si="91"/>
        <v>PIONEER CS OF SCIENCE II</v>
      </c>
      <c r="C755" s="143">
        <f t="shared" si="90"/>
        <v>0</v>
      </c>
      <c r="D755" s="143">
        <f t="shared" si="90"/>
        <v>0</v>
      </c>
      <c r="E755" s="143">
        <f t="shared" si="90"/>
        <v>0</v>
      </c>
      <c r="F755" s="143">
        <f t="shared" si="89"/>
        <v>0</v>
      </c>
      <c r="G755" s="143">
        <f t="shared" si="89"/>
        <v>4</v>
      </c>
      <c r="H755" s="143">
        <f t="shared" si="89"/>
        <v>0</v>
      </c>
      <c r="I755" s="143">
        <f t="shared" si="92"/>
        <v>0.1875</v>
      </c>
      <c r="J755" s="143"/>
      <c r="K755" s="143">
        <f t="shared" si="96"/>
        <v>0</v>
      </c>
      <c r="L755" s="143">
        <f t="shared" si="96"/>
        <v>0</v>
      </c>
      <c r="M755" s="143">
        <f t="shared" si="96"/>
        <v>1</v>
      </c>
      <c r="N755" s="143">
        <f t="shared" si="96"/>
        <v>0</v>
      </c>
      <c r="O755" s="143">
        <f t="shared" si="96"/>
        <v>2</v>
      </c>
      <c r="P755" s="143">
        <f t="shared" si="93"/>
        <v>0</v>
      </c>
      <c r="Q755" s="143">
        <f t="shared" si="94"/>
        <v>9</v>
      </c>
      <c r="R755" s="143">
        <f t="shared" si="95"/>
        <v>5</v>
      </c>
      <c r="S755" s="146"/>
      <c r="T755" s="259">
        <v>3506262258</v>
      </c>
      <c r="U755" s="129" t="s">
        <v>710</v>
      </c>
      <c r="V755" s="259">
        <v>0</v>
      </c>
      <c r="W755" s="259">
        <v>0</v>
      </c>
      <c r="X755" s="259">
        <v>0</v>
      </c>
      <c r="Y755" s="259">
        <v>0</v>
      </c>
      <c r="Z755" s="259">
        <v>4</v>
      </c>
      <c r="AA755" s="259">
        <v>0</v>
      </c>
      <c r="AB755" s="259">
        <v>0</v>
      </c>
      <c r="AC755" s="259">
        <v>0</v>
      </c>
      <c r="AD755" s="259">
        <v>1</v>
      </c>
      <c r="AE755" s="259">
        <v>0</v>
      </c>
      <c r="AF755" s="259">
        <v>2</v>
      </c>
      <c r="AG755" s="259">
        <v>0</v>
      </c>
      <c r="AH755" s="259">
        <v>0</v>
      </c>
      <c r="AI755" s="259">
        <v>0</v>
      </c>
      <c r="AJ755" s="259">
        <v>0</v>
      </c>
      <c r="AK755" s="128"/>
      <c r="AL755" s="259">
        <v>3506</v>
      </c>
      <c r="AM755" s="259">
        <v>262</v>
      </c>
      <c r="AN755" s="259">
        <v>258</v>
      </c>
      <c r="AO755" s="259">
        <v>9</v>
      </c>
    </row>
    <row r="756" spans="1:41">
      <c r="A756" s="131">
        <f t="shared" si="91"/>
        <v>3506262262</v>
      </c>
      <c r="B756" s="132" t="str">
        <f t="shared" si="91"/>
        <v>PIONEER CS OF SCIENCE II</v>
      </c>
      <c r="C756" s="143">
        <f t="shared" si="90"/>
        <v>0</v>
      </c>
      <c r="D756" s="143">
        <f t="shared" si="90"/>
        <v>0</v>
      </c>
      <c r="E756" s="143">
        <f t="shared" si="90"/>
        <v>0</v>
      </c>
      <c r="F756" s="143">
        <f t="shared" si="89"/>
        <v>0</v>
      </c>
      <c r="G756" s="143">
        <f t="shared" si="89"/>
        <v>27</v>
      </c>
      <c r="H756" s="143">
        <f t="shared" si="89"/>
        <v>20</v>
      </c>
      <c r="I756" s="143">
        <f t="shared" si="92"/>
        <v>2.0625</v>
      </c>
      <c r="J756" s="143"/>
      <c r="K756" s="143">
        <f t="shared" si="96"/>
        <v>0</v>
      </c>
      <c r="L756" s="143">
        <f t="shared" si="96"/>
        <v>0</v>
      </c>
      <c r="M756" s="143">
        <f t="shared" si="96"/>
        <v>8</v>
      </c>
      <c r="N756" s="143">
        <f t="shared" si="96"/>
        <v>0</v>
      </c>
      <c r="O756" s="143">
        <f t="shared" si="96"/>
        <v>6</v>
      </c>
      <c r="P756" s="143">
        <f t="shared" si="93"/>
        <v>2</v>
      </c>
      <c r="Q756" s="143">
        <f t="shared" si="94"/>
        <v>3</v>
      </c>
      <c r="R756" s="143">
        <f t="shared" si="95"/>
        <v>55</v>
      </c>
      <c r="S756" s="146"/>
      <c r="T756" s="259">
        <v>3506262262</v>
      </c>
      <c r="U756" s="129" t="s">
        <v>710</v>
      </c>
      <c r="V756" s="259">
        <v>0</v>
      </c>
      <c r="W756" s="259">
        <v>0</v>
      </c>
      <c r="X756" s="259">
        <v>0</v>
      </c>
      <c r="Y756" s="259">
        <v>0</v>
      </c>
      <c r="Z756" s="259">
        <v>27</v>
      </c>
      <c r="AA756" s="259">
        <v>20</v>
      </c>
      <c r="AB756" s="259">
        <v>0</v>
      </c>
      <c r="AC756" s="259">
        <v>0</v>
      </c>
      <c r="AD756" s="259">
        <v>8</v>
      </c>
      <c r="AE756" s="259">
        <v>0</v>
      </c>
      <c r="AF756" s="259">
        <v>6</v>
      </c>
      <c r="AG756" s="259">
        <v>0</v>
      </c>
      <c r="AH756" s="259">
        <v>0</v>
      </c>
      <c r="AI756" s="259">
        <v>0</v>
      </c>
      <c r="AJ756" s="259">
        <v>2</v>
      </c>
      <c r="AK756" s="128"/>
      <c r="AL756" s="259">
        <v>3506</v>
      </c>
      <c r="AM756" s="259">
        <v>262</v>
      </c>
      <c r="AN756" s="259">
        <v>262</v>
      </c>
      <c r="AO756" s="259">
        <v>3</v>
      </c>
    </row>
    <row r="757" spans="1:41">
      <c r="A757" s="131">
        <f t="shared" si="91"/>
        <v>3506262274</v>
      </c>
      <c r="B757" s="132" t="str">
        <f t="shared" si="91"/>
        <v>PIONEER CS OF SCIENCE II</v>
      </c>
      <c r="C757" s="143">
        <f t="shared" si="90"/>
        <v>0</v>
      </c>
      <c r="D757" s="143">
        <f t="shared" si="90"/>
        <v>0</v>
      </c>
      <c r="E757" s="143">
        <f t="shared" si="90"/>
        <v>0</v>
      </c>
      <c r="F757" s="143">
        <f t="shared" si="89"/>
        <v>0</v>
      </c>
      <c r="G757" s="143">
        <f t="shared" si="89"/>
        <v>0</v>
      </c>
      <c r="H757" s="143">
        <f t="shared" si="89"/>
        <v>2</v>
      </c>
      <c r="I757" s="143">
        <f t="shared" si="92"/>
        <v>0.1125</v>
      </c>
      <c r="J757" s="143"/>
      <c r="K757" s="143">
        <f t="shared" si="96"/>
        <v>0</v>
      </c>
      <c r="L757" s="143">
        <f t="shared" si="96"/>
        <v>0</v>
      </c>
      <c r="M757" s="143">
        <f t="shared" si="96"/>
        <v>1</v>
      </c>
      <c r="N757" s="143">
        <f t="shared" si="96"/>
        <v>0</v>
      </c>
      <c r="O757" s="143">
        <f t="shared" si="96"/>
        <v>0</v>
      </c>
      <c r="P757" s="143">
        <f t="shared" si="93"/>
        <v>0</v>
      </c>
      <c r="Q757" s="143">
        <f t="shared" si="94"/>
        <v>1</v>
      </c>
      <c r="R757" s="143">
        <f t="shared" si="95"/>
        <v>3</v>
      </c>
      <c r="S757" s="146"/>
      <c r="T757" s="259">
        <v>3506262274</v>
      </c>
      <c r="U757" s="129" t="s">
        <v>710</v>
      </c>
      <c r="V757" s="259">
        <v>0</v>
      </c>
      <c r="W757" s="259">
        <v>0</v>
      </c>
      <c r="X757" s="259">
        <v>0</v>
      </c>
      <c r="Y757" s="259">
        <v>0</v>
      </c>
      <c r="Z757" s="259">
        <v>0</v>
      </c>
      <c r="AA757" s="259">
        <v>2</v>
      </c>
      <c r="AB757" s="259">
        <v>0</v>
      </c>
      <c r="AC757" s="259">
        <v>0</v>
      </c>
      <c r="AD757" s="259">
        <v>1</v>
      </c>
      <c r="AE757" s="259">
        <v>0</v>
      </c>
      <c r="AF757" s="259">
        <v>0</v>
      </c>
      <c r="AG757" s="259">
        <v>0</v>
      </c>
      <c r="AH757" s="259">
        <v>0</v>
      </c>
      <c r="AI757" s="259">
        <v>0</v>
      </c>
      <c r="AJ757" s="259">
        <v>0</v>
      </c>
      <c r="AK757" s="128"/>
      <c r="AL757" s="259">
        <v>3506</v>
      </c>
      <c r="AM757" s="259">
        <v>262</v>
      </c>
      <c r="AN757" s="259">
        <v>274</v>
      </c>
      <c r="AO757" s="259">
        <v>1</v>
      </c>
    </row>
    <row r="758" spans="1:41">
      <c r="A758" s="131">
        <f t="shared" si="91"/>
        <v>3506262284</v>
      </c>
      <c r="B758" s="132" t="str">
        <f t="shared" si="91"/>
        <v>PIONEER CS OF SCIENCE II</v>
      </c>
      <c r="C758" s="143">
        <f t="shared" si="90"/>
        <v>0</v>
      </c>
      <c r="D758" s="143">
        <f t="shared" si="90"/>
        <v>0</v>
      </c>
      <c r="E758" s="143">
        <f t="shared" si="90"/>
        <v>0</v>
      </c>
      <c r="F758" s="143">
        <f t="shared" si="89"/>
        <v>0</v>
      </c>
      <c r="G758" s="143">
        <f t="shared" si="89"/>
        <v>1</v>
      </c>
      <c r="H758" s="143">
        <f t="shared" si="89"/>
        <v>0</v>
      </c>
      <c r="I758" s="143">
        <f t="shared" si="92"/>
        <v>3.7499999999999999E-2</v>
      </c>
      <c r="J758" s="143"/>
      <c r="K758" s="143">
        <f t="shared" si="96"/>
        <v>0</v>
      </c>
      <c r="L758" s="143">
        <f t="shared" si="96"/>
        <v>0</v>
      </c>
      <c r="M758" s="143">
        <f t="shared" si="96"/>
        <v>0</v>
      </c>
      <c r="N758" s="143">
        <f t="shared" si="96"/>
        <v>0</v>
      </c>
      <c r="O758" s="143">
        <f t="shared" si="96"/>
        <v>0</v>
      </c>
      <c r="P758" s="143">
        <f t="shared" si="93"/>
        <v>0</v>
      </c>
      <c r="Q758" s="143">
        <f t="shared" si="94"/>
        <v>1</v>
      </c>
      <c r="R758" s="143">
        <f t="shared" si="95"/>
        <v>1</v>
      </c>
      <c r="S758" s="146"/>
      <c r="T758" s="259">
        <v>3506262284</v>
      </c>
      <c r="U758" s="129" t="s">
        <v>710</v>
      </c>
      <c r="V758" s="259">
        <v>0</v>
      </c>
      <c r="W758" s="259">
        <v>0</v>
      </c>
      <c r="X758" s="259">
        <v>0</v>
      </c>
      <c r="Y758" s="259">
        <v>0</v>
      </c>
      <c r="Z758" s="259">
        <v>1</v>
      </c>
      <c r="AA758" s="259">
        <v>0</v>
      </c>
      <c r="AB758" s="259">
        <v>0</v>
      </c>
      <c r="AC758" s="259">
        <v>0</v>
      </c>
      <c r="AD758" s="259">
        <v>0</v>
      </c>
      <c r="AE758" s="259">
        <v>0</v>
      </c>
      <c r="AF758" s="259">
        <v>0</v>
      </c>
      <c r="AG758" s="259">
        <v>0</v>
      </c>
      <c r="AH758" s="259">
        <v>0</v>
      </c>
      <c r="AI758" s="259">
        <v>0</v>
      </c>
      <c r="AJ758" s="259">
        <v>0</v>
      </c>
      <c r="AK758" s="128"/>
      <c r="AL758" s="259">
        <v>3506</v>
      </c>
      <c r="AM758" s="259">
        <v>262</v>
      </c>
      <c r="AN758" s="259">
        <v>284</v>
      </c>
      <c r="AO758" s="259">
        <v>1</v>
      </c>
    </row>
    <row r="759" spans="1:41">
      <c r="A759" s="131">
        <f t="shared" si="91"/>
        <v>3506262305</v>
      </c>
      <c r="B759" s="132" t="str">
        <f t="shared" si="91"/>
        <v>PIONEER CS OF SCIENCE II</v>
      </c>
      <c r="C759" s="143">
        <f t="shared" si="90"/>
        <v>0</v>
      </c>
      <c r="D759" s="143">
        <f t="shared" si="90"/>
        <v>0</v>
      </c>
      <c r="E759" s="143">
        <f t="shared" si="90"/>
        <v>0</v>
      </c>
      <c r="F759" s="143">
        <f t="shared" si="89"/>
        <v>0</v>
      </c>
      <c r="G759" s="143">
        <f t="shared" si="89"/>
        <v>2</v>
      </c>
      <c r="H759" s="143">
        <f t="shared" si="89"/>
        <v>1</v>
      </c>
      <c r="I759" s="143">
        <f t="shared" si="92"/>
        <v>0.1125</v>
      </c>
      <c r="J759" s="143"/>
      <c r="K759" s="143">
        <f t="shared" si="96"/>
        <v>0</v>
      </c>
      <c r="L759" s="143">
        <f t="shared" si="96"/>
        <v>0</v>
      </c>
      <c r="M759" s="143">
        <f t="shared" si="96"/>
        <v>0</v>
      </c>
      <c r="N759" s="143">
        <f t="shared" si="96"/>
        <v>0</v>
      </c>
      <c r="O759" s="143">
        <f t="shared" si="96"/>
        <v>0</v>
      </c>
      <c r="P759" s="143">
        <f t="shared" si="93"/>
        <v>0</v>
      </c>
      <c r="Q759" s="143">
        <f t="shared" si="94"/>
        <v>1</v>
      </c>
      <c r="R759" s="143">
        <f t="shared" si="95"/>
        <v>3</v>
      </c>
      <c r="S759" s="146"/>
      <c r="T759" s="259">
        <v>3506262305</v>
      </c>
      <c r="U759" s="129" t="s">
        <v>710</v>
      </c>
      <c r="V759" s="259">
        <v>0</v>
      </c>
      <c r="W759" s="259">
        <v>0</v>
      </c>
      <c r="X759" s="259">
        <v>0</v>
      </c>
      <c r="Y759" s="259">
        <v>0</v>
      </c>
      <c r="Z759" s="259">
        <v>2</v>
      </c>
      <c r="AA759" s="259">
        <v>1</v>
      </c>
      <c r="AB759" s="259">
        <v>0</v>
      </c>
      <c r="AC759" s="259">
        <v>0</v>
      </c>
      <c r="AD759" s="259">
        <v>0</v>
      </c>
      <c r="AE759" s="259">
        <v>0</v>
      </c>
      <c r="AF759" s="259">
        <v>0</v>
      </c>
      <c r="AG759" s="259">
        <v>0</v>
      </c>
      <c r="AH759" s="259">
        <v>0</v>
      </c>
      <c r="AI759" s="259">
        <v>0</v>
      </c>
      <c r="AJ759" s="259">
        <v>0</v>
      </c>
      <c r="AK759" s="128"/>
      <c r="AL759" s="259">
        <v>3506</v>
      </c>
      <c r="AM759" s="259">
        <v>262</v>
      </c>
      <c r="AN759" s="259">
        <v>305</v>
      </c>
      <c r="AO759" s="259">
        <v>1</v>
      </c>
    </row>
    <row r="760" spans="1:41">
      <c r="A760" s="131">
        <f t="shared" si="91"/>
        <v>3506262346</v>
      </c>
      <c r="B760" s="132" t="str">
        <f t="shared" si="91"/>
        <v>PIONEER CS OF SCIENCE II</v>
      </c>
      <c r="C760" s="143">
        <f t="shared" si="90"/>
        <v>0</v>
      </c>
      <c r="D760" s="143">
        <f t="shared" si="90"/>
        <v>0</v>
      </c>
      <c r="E760" s="143">
        <f t="shared" si="90"/>
        <v>0</v>
      </c>
      <c r="F760" s="143">
        <f t="shared" si="89"/>
        <v>0</v>
      </c>
      <c r="G760" s="143">
        <f t="shared" si="89"/>
        <v>0</v>
      </c>
      <c r="H760" s="143">
        <f t="shared" si="89"/>
        <v>1</v>
      </c>
      <c r="I760" s="143">
        <f t="shared" si="92"/>
        <v>0.1125</v>
      </c>
      <c r="J760" s="143"/>
      <c r="K760" s="143">
        <f t="shared" si="96"/>
        <v>0</v>
      </c>
      <c r="L760" s="143">
        <f t="shared" si="96"/>
        <v>0</v>
      </c>
      <c r="M760" s="143">
        <f t="shared" si="96"/>
        <v>2</v>
      </c>
      <c r="N760" s="143">
        <f t="shared" si="96"/>
        <v>0</v>
      </c>
      <c r="O760" s="143">
        <f t="shared" si="96"/>
        <v>2</v>
      </c>
      <c r="P760" s="143">
        <f t="shared" si="93"/>
        <v>1</v>
      </c>
      <c r="Q760" s="143">
        <f t="shared" si="94"/>
        <v>10</v>
      </c>
      <c r="R760" s="143">
        <f t="shared" si="95"/>
        <v>3</v>
      </c>
      <c r="S760" s="146"/>
      <c r="T760" s="259">
        <v>3506262346</v>
      </c>
      <c r="U760" s="129" t="s">
        <v>710</v>
      </c>
      <c r="V760" s="259">
        <v>0</v>
      </c>
      <c r="W760" s="259">
        <v>0</v>
      </c>
      <c r="X760" s="259">
        <v>0</v>
      </c>
      <c r="Y760" s="259">
        <v>0</v>
      </c>
      <c r="Z760" s="259">
        <v>0</v>
      </c>
      <c r="AA760" s="259">
        <v>1</v>
      </c>
      <c r="AB760" s="259">
        <v>0</v>
      </c>
      <c r="AC760" s="259">
        <v>0</v>
      </c>
      <c r="AD760" s="259">
        <v>2</v>
      </c>
      <c r="AE760" s="259">
        <v>0</v>
      </c>
      <c r="AF760" s="259">
        <v>2</v>
      </c>
      <c r="AG760" s="259">
        <v>0</v>
      </c>
      <c r="AH760" s="259">
        <v>0</v>
      </c>
      <c r="AI760" s="259">
        <v>0</v>
      </c>
      <c r="AJ760" s="259">
        <v>1</v>
      </c>
      <c r="AK760" s="128"/>
      <c r="AL760" s="259">
        <v>3506</v>
      </c>
      <c r="AM760" s="259">
        <v>262</v>
      </c>
      <c r="AN760" s="259">
        <v>346</v>
      </c>
      <c r="AO760" s="259">
        <v>10</v>
      </c>
    </row>
    <row r="761" spans="1:41">
      <c r="A761" s="131">
        <f t="shared" si="91"/>
        <v>3506262347</v>
      </c>
      <c r="B761" s="132" t="str">
        <f t="shared" si="91"/>
        <v>PIONEER CS OF SCIENCE II</v>
      </c>
      <c r="C761" s="143">
        <f t="shared" si="90"/>
        <v>0</v>
      </c>
      <c r="D761" s="143">
        <f t="shared" si="90"/>
        <v>0</v>
      </c>
      <c r="E761" s="143">
        <f t="shared" si="90"/>
        <v>0</v>
      </c>
      <c r="F761" s="143">
        <f t="shared" si="89"/>
        <v>0</v>
      </c>
      <c r="G761" s="143">
        <f t="shared" si="89"/>
        <v>2</v>
      </c>
      <c r="H761" s="143">
        <f t="shared" si="89"/>
        <v>0</v>
      </c>
      <c r="I761" s="143">
        <f t="shared" si="92"/>
        <v>7.4999999999999997E-2</v>
      </c>
      <c r="J761" s="143"/>
      <c r="K761" s="143">
        <f t="shared" si="96"/>
        <v>0</v>
      </c>
      <c r="L761" s="143">
        <f t="shared" si="96"/>
        <v>0</v>
      </c>
      <c r="M761" s="143">
        <f t="shared" si="96"/>
        <v>0</v>
      </c>
      <c r="N761" s="143">
        <f t="shared" si="96"/>
        <v>0</v>
      </c>
      <c r="O761" s="143">
        <f t="shared" si="96"/>
        <v>0</v>
      </c>
      <c r="P761" s="143">
        <f t="shared" si="93"/>
        <v>0</v>
      </c>
      <c r="Q761" s="143">
        <f t="shared" si="94"/>
        <v>1</v>
      </c>
      <c r="R761" s="143">
        <f t="shared" si="95"/>
        <v>2</v>
      </c>
      <c r="S761" s="146"/>
      <c r="T761" s="259">
        <v>3506262347</v>
      </c>
      <c r="U761" s="129" t="s">
        <v>710</v>
      </c>
      <c r="V761" s="259">
        <v>0</v>
      </c>
      <c r="W761" s="259">
        <v>0</v>
      </c>
      <c r="X761" s="259">
        <v>0</v>
      </c>
      <c r="Y761" s="259">
        <v>0</v>
      </c>
      <c r="Z761" s="259">
        <v>2</v>
      </c>
      <c r="AA761" s="259">
        <v>0</v>
      </c>
      <c r="AB761" s="259">
        <v>0</v>
      </c>
      <c r="AC761" s="259">
        <v>0</v>
      </c>
      <c r="AD761" s="259">
        <v>0</v>
      </c>
      <c r="AE761" s="259">
        <v>0</v>
      </c>
      <c r="AF761" s="259">
        <v>0</v>
      </c>
      <c r="AG761" s="259">
        <v>0</v>
      </c>
      <c r="AH761" s="259">
        <v>0</v>
      </c>
      <c r="AI761" s="259">
        <v>0</v>
      </c>
      <c r="AJ761" s="259">
        <v>0</v>
      </c>
      <c r="AK761" s="128"/>
      <c r="AL761" s="259">
        <v>3506</v>
      </c>
      <c r="AM761" s="259">
        <v>262</v>
      </c>
      <c r="AN761" s="259">
        <v>347</v>
      </c>
      <c r="AO761" s="259">
        <v>1</v>
      </c>
    </row>
    <row r="762" spans="1:41">
      <c r="A762" s="131">
        <f t="shared" si="91"/>
        <v>3506262760</v>
      </c>
      <c r="B762" s="132" t="str">
        <f t="shared" si="91"/>
        <v>PIONEER CS OF SCIENCE II</v>
      </c>
      <c r="C762" s="143">
        <f t="shared" si="90"/>
        <v>0</v>
      </c>
      <c r="D762" s="143">
        <f t="shared" si="90"/>
        <v>0</v>
      </c>
      <c r="E762" s="143">
        <f t="shared" si="90"/>
        <v>0</v>
      </c>
      <c r="F762" s="143">
        <f t="shared" si="89"/>
        <v>0</v>
      </c>
      <c r="G762" s="143">
        <f t="shared" si="89"/>
        <v>1</v>
      </c>
      <c r="H762" s="143">
        <f t="shared" si="89"/>
        <v>0</v>
      </c>
      <c r="I762" s="143">
        <f t="shared" si="92"/>
        <v>3.7499999999999999E-2</v>
      </c>
      <c r="J762" s="143"/>
      <c r="K762" s="143">
        <f t="shared" si="96"/>
        <v>0</v>
      </c>
      <c r="L762" s="143">
        <f t="shared" si="96"/>
        <v>0</v>
      </c>
      <c r="M762" s="143">
        <f t="shared" si="96"/>
        <v>0</v>
      </c>
      <c r="N762" s="143">
        <f t="shared" si="96"/>
        <v>0</v>
      </c>
      <c r="O762" s="143">
        <f t="shared" si="96"/>
        <v>0</v>
      </c>
      <c r="P762" s="143">
        <f t="shared" si="93"/>
        <v>0</v>
      </c>
      <c r="Q762" s="143">
        <f t="shared" si="94"/>
        <v>1</v>
      </c>
      <c r="R762" s="143">
        <f t="shared" si="95"/>
        <v>1</v>
      </c>
      <c r="S762" s="146"/>
      <c r="T762" s="259">
        <v>3506262760</v>
      </c>
      <c r="U762" s="129" t="s">
        <v>710</v>
      </c>
      <c r="V762" s="259">
        <v>0</v>
      </c>
      <c r="W762" s="259">
        <v>0</v>
      </c>
      <c r="X762" s="259">
        <v>0</v>
      </c>
      <c r="Y762" s="259">
        <v>0</v>
      </c>
      <c r="Z762" s="259">
        <v>1</v>
      </c>
      <c r="AA762" s="259">
        <v>0</v>
      </c>
      <c r="AB762" s="259">
        <v>0</v>
      </c>
      <c r="AC762" s="259">
        <v>0</v>
      </c>
      <c r="AD762" s="259">
        <v>0</v>
      </c>
      <c r="AE762" s="259">
        <v>0</v>
      </c>
      <c r="AF762" s="259">
        <v>0</v>
      </c>
      <c r="AG762" s="259">
        <v>0</v>
      </c>
      <c r="AH762" s="259">
        <v>0</v>
      </c>
      <c r="AI762" s="259">
        <v>0</v>
      </c>
      <c r="AJ762" s="259">
        <v>0</v>
      </c>
      <c r="AK762" s="128"/>
      <c r="AL762" s="259">
        <v>3506</v>
      </c>
      <c r="AM762" s="259">
        <v>262</v>
      </c>
      <c r="AN762" s="259">
        <v>760</v>
      </c>
      <c r="AO762" s="259">
        <v>1</v>
      </c>
    </row>
    <row r="763" spans="1:41">
      <c r="A763" s="131">
        <f t="shared" si="91"/>
        <v>3507201072</v>
      </c>
      <c r="B763" s="132" t="str">
        <f t="shared" si="91"/>
        <v>CITY ON A HILL NEW BEDFORD</v>
      </c>
      <c r="C763" s="143">
        <f t="shared" si="90"/>
        <v>0</v>
      </c>
      <c r="D763" s="143">
        <f t="shared" si="90"/>
        <v>0</v>
      </c>
      <c r="E763" s="143">
        <f t="shared" si="90"/>
        <v>0</v>
      </c>
      <c r="F763" s="143">
        <f t="shared" si="89"/>
        <v>0</v>
      </c>
      <c r="G763" s="143">
        <f t="shared" si="89"/>
        <v>0</v>
      </c>
      <c r="H763" s="143">
        <f t="shared" si="89"/>
        <v>1</v>
      </c>
      <c r="I763" s="143">
        <f t="shared" si="92"/>
        <v>3.7499999999999999E-2</v>
      </c>
      <c r="J763" s="143"/>
      <c r="K763" s="143">
        <f t="shared" si="96"/>
        <v>0</v>
      </c>
      <c r="L763" s="143">
        <f t="shared" si="96"/>
        <v>0</v>
      </c>
      <c r="M763" s="143">
        <f t="shared" si="96"/>
        <v>0</v>
      </c>
      <c r="N763" s="143">
        <f t="shared" si="96"/>
        <v>0</v>
      </c>
      <c r="O763" s="143">
        <f t="shared" si="96"/>
        <v>0</v>
      </c>
      <c r="P763" s="143">
        <f t="shared" si="93"/>
        <v>0</v>
      </c>
      <c r="Q763" s="143">
        <f t="shared" si="94"/>
        <v>1</v>
      </c>
      <c r="R763" s="143">
        <f t="shared" si="95"/>
        <v>1</v>
      </c>
      <c r="S763" s="146"/>
      <c r="T763" s="259">
        <v>3507201072</v>
      </c>
      <c r="U763" s="129" t="s">
        <v>724</v>
      </c>
      <c r="V763" s="259">
        <v>0</v>
      </c>
      <c r="W763" s="259">
        <v>0</v>
      </c>
      <c r="X763" s="259">
        <v>0</v>
      </c>
      <c r="Y763" s="259">
        <v>0</v>
      </c>
      <c r="Z763" s="259">
        <v>0</v>
      </c>
      <c r="AA763" s="259">
        <v>1</v>
      </c>
      <c r="AB763" s="259">
        <v>0</v>
      </c>
      <c r="AC763" s="259">
        <v>0</v>
      </c>
      <c r="AD763" s="259">
        <v>0</v>
      </c>
      <c r="AE763" s="259">
        <v>0</v>
      </c>
      <c r="AF763" s="259">
        <v>0</v>
      </c>
      <c r="AG763" s="259">
        <v>0</v>
      </c>
      <c r="AH763" s="259">
        <v>0</v>
      </c>
      <c r="AI763" s="259">
        <v>0</v>
      </c>
      <c r="AJ763" s="259">
        <v>0</v>
      </c>
      <c r="AK763" s="128"/>
      <c r="AL763" s="259">
        <v>3507</v>
      </c>
      <c r="AM763" s="259">
        <v>201</v>
      </c>
      <c r="AN763" s="259">
        <v>72</v>
      </c>
      <c r="AO763" s="259">
        <v>1</v>
      </c>
    </row>
    <row r="764" spans="1:41">
      <c r="A764" s="131">
        <f t="shared" si="91"/>
        <v>3507201201</v>
      </c>
      <c r="B764" s="132" t="str">
        <f t="shared" si="91"/>
        <v>CITY ON A HILL NEW BEDFORD</v>
      </c>
      <c r="C764" s="143">
        <f t="shared" si="90"/>
        <v>0</v>
      </c>
      <c r="D764" s="143">
        <f t="shared" si="90"/>
        <v>0</v>
      </c>
      <c r="E764" s="143">
        <f t="shared" si="90"/>
        <v>0</v>
      </c>
      <c r="F764" s="143">
        <f t="shared" si="89"/>
        <v>0</v>
      </c>
      <c r="G764" s="143">
        <f t="shared" si="89"/>
        <v>0</v>
      </c>
      <c r="H764" s="143">
        <f t="shared" si="89"/>
        <v>128</v>
      </c>
      <c r="I764" s="143">
        <f t="shared" si="92"/>
        <v>5.1749999999999998</v>
      </c>
      <c r="J764" s="143"/>
      <c r="K764" s="143">
        <f t="shared" si="96"/>
        <v>0</v>
      </c>
      <c r="L764" s="143">
        <f t="shared" si="96"/>
        <v>0</v>
      </c>
      <c r="M764" s="143">
        <f t="shared" si="96"/>
        <v>10</v>
      </c>
      <c r="N764" s="143">
        <f t="shared" si="96"/>
        <v>0</v>
      </c>
      <c r="O764" s="143">
        <f t="shared" si="96"/>
        <v>0</v>
      </c>
      <c r="P764" s="143">
        <f t="shared" si="93"/>
        <v>97</v>
      </c>
      <c r="Q764" s="143">
        <f t="shared" si="94"/>
        <v>10</v>
      </c>
      <c r="R764" s="143">
        <f t="shared" si="95"/>
        <v>138</v>
      </c>
      <c r="S764" s="146"/>
      <c r="T764" s="259">
        <v>3507201201</v>
      </c>
      <c r="U764" s="129" t="s">
        <v>724</v>
      </c>
      <c r="V764" s="259">
        <v>0</v>
      </c>
      <c r="W764" s="259">
        <v>0</v>
      </c>
      <c r="X764" s="259">
        <v>0</v>
      </c>
      <c r="Y764" s="259">
        <v>0</v>
      </c>
      <c r="Z764" s="259">
        <v>0</v>
      </c>
      <c r="AA764" s="259">
        <v>128</v>
      </c>
      <c r="AB764" s="259">
        <v>0</v>
      </c>
      <c r="AC764" s="259">
        <v>0</v>
      </c>
      <c r="AD764" s="259">
        <v>10</v>
      </c>
      <c r="AE764" s="259">
        <v>0</v>
      </c>
      <c r="AF764" s="259">
        <v>0</v>
      </c>
      <c r="AG764" s="259">
        <v>0</v>
      </c>
      <c r="AH764" s="259">
        <v>0</v>
      </c>
      <c r="AI764" s="259">
        <v>0</v>
      </c>
      <c r="AJ764" s="259">
        <v>97</v>
      </c>
      <c r="AK764" s="128"/>
      <c r="AL764" s="259">
        <v>3507</v>
      </c>
      <c r="AM764" s="259">
        <v>201</v>
      </c>
      <c r="AN764" s="259">
        <v>201</v>
      </c>
      <c r="AO764" s="259">
        <v>10</v>
      </c>
    </row>
    <row r="765" spans="1:41">
      <c r="A765" s="131">
        <f t="shared" si="91"/>
        <v>3507201740</v>
      </c>
      <c r="B765" s="132" t="str">
        <f t="shared" si="91"/>
        <v>CITY ON A HILL NEW BEDFORD</v>
      </c>
      <c r="C765" s="143">
        <f t="shared" si="90"/>
        <v>0</v>
      </c>
      <c r="D765" s="143">
        <f t="shared" si="90"/>
        <v>0</v>
      </c>
      <c r="E765" s="143">
        <f t="shared" si="90"/>
        <v>0</v>
      </c>
      <c r="F765" s="143">
        <f t="shared" si="89"/>
        <v>0</v>
      </c>
      <c r="G765" s="143">
        <f t="shared" si="89"/>
        <v>0</v>
      </c>
      <c r="H765" s="143">
        <f t="shared" si="89"/>
        <v>1</v>
      </c>
      <c r="I765" s="143">
        <f t="shared" si="92"/>
        <v>3.7499999999999999E-2</v>
      </c>
      <c r="J765" s="143"/>
      <c r="K765" s="143">
        <f t="shared" si="96"/>
        <v>0</v>
      </c>
      <c r="L765" s="143">
        <f t="shared" si="96"/>
        <v>0</v>
      </c>
      <c r="M765" s="143">
        <f t="shared" si="96"/>
        <v>0</v>
      </c>
      <c r="N765" s="143">
        <f t="shared" si="96"/>
        <v>0</v>
      </c>
      <c r="O765" s="143">
        <f t="shared" si="96"/>
        <v>0</v>
      </c>
      <c r="P765" s="143">
        <f t="shared" si="93"/>
        <v>0</v>
      </c>
      <c r="Q765" s="143">
        <f t="shared" si="94"/>
        <v>1</v>
      </c>
      <c r="R765" s="143">
        <f t="shared" si="95"/>
        <v>1</v>
      </c>
      <c r="S765" s="146"/>
      <c r="T765" s="259">
        <v>3507201740</v>
      </c>
      <c r="U765" s="129" t="s">
        <v>724</v>
      </c>
      <c r="V765" s="259">
        <v>0</v>
      </c>
      <c r="W765" s="259">
        <v>0</v>
      </c>
      <c r="X765" s="259">
        <v>0</v>
      </c>
      <c r="Y765" s="259">
        <v>0</v>
      </c>
      <c r="Z765" s="259">
        <v>0</v>
      </c>
      <c r="AA765" s="259">
        <v>1</v>
      </c>
      <c r="AB765" s="259">
        <v>0</v>
      </c>
      <c r="AC765" s="259">
        <v>0</v>
      </c>
      <c r="AD765" s="259">
        <v>0</v>
      </c>
      <c r="AE765" s="259">
        <v>0</v>
      </c>
      <c r="AF765" s="259">
        <v>0</v>
      </c>
      <c r="AG765" s="259">
        <v>0</v>
      </c>
      <c r="AH765" s="259">
        <v>0</v>
      </c>
      <c r="AI765" s="259">
        <v>0</v>
      </c>
      <c r="AJ765" s="259">
        <v>0</v>
      </c>
      <c r="AK765" s="128"/>
      <c r="AL765" s="259">
        <v>3507</v>
      </c>
      <c r="AM765" s="259">
        <v>201</v>
      </c>
      <c r="AN765" s="259">
        <v>740</v>
      </c>
      <c r="AO765" s="259">
        <v>1</v>
      </c>
    </row>
    <row r="766" spans="1:41">
      <c r="A766" s="131">
        <f t="shared" si="91"/>
        <v>3508281061</v>
      </c>
      <c r="B766" s="132" t="str">
        <f t="shared" si="91"/>
        <v>PHOENIX CHARTER ACADEMY SPRINGFIELD</v>
      </c>
      <c r="C766" s="143">
        <f t="shared" si="90"/>
        <v>0</v>
      </c>
      <c r="D766" s="143">
        <f t="shared" si="90"/>
        <v>0</v>
      </c>
      <c r="E766" s="143">
        <f t="shared" si="90"/>
        <v>0</v>
      </c>
      <c r="F766" s="143">
        <f t="shared" si="89"/>
        <v>0</v>
      </c>
      <c r="G766" s="143">
        <f t="shared" si="89"/>
        <v>0</v>
      </c>
      <c r="H766" s="143">
        <f t="shared" si="89"/>
        <v>1</v>
      </c>
      <c r="I766" s="143">
        <f t="shared" si="92"/>
        <v>7.4999999999999997E-2</v>
      </c>
      <c r="J766" s="143"/>
      <c r="K766" s="143">
        <f t="shared" si="96"/>
        <v>0</v>
      </c>
      <c r="L766" s="143">
        <f t="shared" si="96"/>
        <v>0</v>
      </c>
      <c r="M766" s="143">
        <f t="shared" si="96"/>
        <v>1</v>
      </c>
      <c r="N766" s="143">
        <f t="shared" si="96"/>
        <v>0</v>
      </c>
      <c r="O766" s="143">
        <f t="shared" si="96"/>
        <v>0</v>
      </c>
      <c r="P766" s="143">
        <f t="shared" si="93"/>
        <v>1</v>
      </c>
      <c r="Q766" s="143">
        <f t="shared" si="94"/>
        <v>10</v>
      </c>
      <c r="R766" s="143">
        <f t="shared" si="95"/>
        <v>2</v>
      </c>
      <c r="S766" s="146"/>
      <c r="T766" s="259">
        <v>3508281061</v>
      </c>
      <c r="U766" s="129" t="s">
        <v>711</v>
      </c>
      <c r="V766" s="259">
        <v>0</v>
      </c>
      <c r="W766" s="259">
        <v>0</v>
      </c>
      <c r="X766" s="259">
        <v>0</v>
      </c>
      <c r="Y766" s="259">
        <v>0</v>
      </c>
      <c r="Z766" s="259">
        <v>0</v>
      </c>
      <c r="AA766" s="259">
        <v>1</v>
      </c>
      <c r="AB766" s="259">
        <v>0</v>
      </c>
      <c r="AC766" s="259">
        <v>0</v>
      </c>
      <c r="AD766" s="259">
        <v>1</v>
      </c>
      <c r="AE766" s="259">
        <v>0</v>
      </c>
      <c r="AF766" s="259">
        <v>0</v>
      </c>
      <c r="AG766" s="259">
        <v>0</v>
      </c>
      <c r="AH766" s="259">
        <v>0</v>
      </c>
      <c r="AI766" s="259">
        <v>0</v>
      </c>
      <c r="AJ766" s="259">
        <v>1</v>
      </c>
      <c r="AK766" s="128"/>
      <c r="AL766" s="259">
        <v>3508</v>
      </c>
      <c r="AM766" s="259">
        <v>281</v>
      </c>
      <c r="AN766" s="259">
        <v>61</v>
      </c>
      <c r="AO766" s="259">
        <v>10</v>
      </c>
    </row>
    <row r="767" spans="1:41">
      <c r="A767" s="131">
        <f t="shared" si="91"/>
        <v>3508281137</v>
      </c>
      <c r="B767" s="132" t="str">
        <f t="shared" si="91"/>
        <v>PHOENIX CHARTER ACADEMY SPRINGFIELD</v>
      </c>
      <c r="C767" s="143">
        <f t="shared" si="90"/>
        <v>0</v>
      </c>
      <c r="D767" s="143">
        <f t="shared" si="90"/>
        <v>0</v>
      </c>
      <c r="E767" s="143">
        <f t="shared" si="90"/>
        <v>0</v>
      </c>
      <c r="F767" s="143">
        <f t="shared" si="89"/>
        <v>0</v>
      </c>
      <c r="G767" s="143">
        <f t="shared" si="89"/>
        <v>0</v>
      </c>
      <c r="H767" s="143">
        <f t="shared" si="89"/>
        <v>3</v>
      </c>
      <c r="I767" s="143">
        <f t="shared" si="92"/>
        <v>0.1125</v>
      </c>
      <c r="J767" s="143"/>
      <c r="K767" s="143">
        <f t="shared" si="96"/>
        <v>0</v>
      </c>
      <c r="L767" s="143">
        <f t="shared" si="96"/>
        <v>0</v>
      </c>
      <c r="M767" s="143">
        <f t="shared" si="96"/>
        <v>0</v>
      </c>
      <c r="N767" s="143">
        <f t="shared" si="96"/>
        <v>0</v>
      </c>
      <c r="O767" s="143">
        <f t="shared" si="96"/>
        <v>0</v>
      </c>
      <c r="P767" s="143">
        <f t="shared" si="93"/>
        <v>3</v>
      </c>
      <c r="Q767" s="143">
        <f t="shared" si="94"/>
        <v>10</v>
      </c>
      <c r="R767" s="143">
        <f t="shared" si="95"/>
        <v>3</v>
      </c>
      <c r="S767" s="146"/>
      <c r="T767" s="259">
        <v>3508281137</v>
      </c>
      <c r="U767" s="129" t="s">
        <v>711</v>
      </c>
      <c r="V767" s="259">
        <v>0</v>
      </c>
      <c r="W767" s="259">
        <v>0</v>
      </c>
      <c r="X767" s="259">
        <v>0</v>
      </c>
      <c r="Y767" s="259">
        <v>0</v>
      </c>
      <c r="Z767" s="259">
        <v>0</v>
      </c>
      <c r="AA767" s="259">
        <v>3</v>
      </c>
      <c r="AB767" s="259">
        <v>0</v>
      </c>
      <c r="AC767" s="259">
        <v>0</v>
      </c>
      <c r="AD767" s="259">
        <v>0</v>
      </c>
      <c r="AE767" s="259">
        <v>0</v>
      </c>
      <c r="AF767" s="259">
        <v>0</v>
      </c>
      <c r="AG767" s="259">
        <v>0</v>
      </c>
      <c r="AH767" s="259">
        <v>0</v>
      </c>
      <c r="AI767" s="259">
        <v>0</v>
      </c>
      <c r="AJ767" s="259">
        <v>3</v>
      </c>
      <c r="AK767" s="128"/>
      <c r="AL767" s="259">
        <v>3508</v>
      </c>
      <c r="AM767" s="259">
        <v>281</v>
      </c>
      <c r="AN767" s="259">
        <v>137</v>
      </c>
      <c r="AO767" s="259">
        <v>10</v>
      </c>
    </row>
    <row r="768" spans="1:41">
      <c r="A768" s="131">
        <f t="shared" si="91"/>
        <v>3508281281</v>
      </c>
      <c r="B768" s="132" t="str">
        <f t="shared" si="91"/>
        <v>PHOENIX CHARTER ACADEMY SPRINGFIELD</v>
      </c>
      <c r="C768" s="143">
        <f t="shared" si="90"/>
        <v>0</v>
      </c>
      <c r="D768" s="143">
        <f t="shared" si="90"/>
        <v>0</v>
      </c>
      <c r="E768" s="143">
        <f t="shared" si="90"/>
        <v>0</v>
      </c>
      <c r="F768" s="143">
        <f t="shared" si="89"/>
        <v>0</v>
      </c>
      <c r="G768" s="143">
        <f t="shared" si="89"/>
        <v>0</v>
      </c>
      <c r="H768" s="143">
        <f t="shared" si="89"/>
        <v>141</v>
      </c>
      <c r="I768" s="143">
        <f t="shared" si="92"/>
        <v>6.1875</v>
      </c>
      <c r="J768" s="143"/>
      <c r="K768" s="143">
        <f t="shared" si="96"/>
        <v>0</v>
      </c>
      <c r="L768" s="143">
        <f t="shared" si="96"/>
        <v>0</v>
      </c>
      <c r="M768" s="143">
        <f t="shared" si="96"/>
        <v>24</v>
      </c>
      <c r="N768" s="143">
        <f t="shared" si="96"/>
        <v>0</v>
      </c>
      <c r="O768" s="143">
        <f t="shared" si="96"/>
        <v>0</v>
      </c>
      <c r="P768" s="143">
        <f t="shared" si="93"/>
        <v>123</v>
      </c>
      <c r="Q768" s="143">
        <f t="shared" si="94"/>
        <v>10</v>
      </c>
      <c r="R768" s="143">
        <f t="shared" si="95"/>
        <v>165</v>
      </c>
      <c r="S768" s="146"/>
      <c r="T768" s="259">
        <v>3508281281</v>
      </c>
      <c r="U768" s="129" t="s">
        <v>711</v>
      </c>
      <c r="V768" s="259">
        <v>0</v>
      </c>
      <c r="W768" s="259">
        <v>0</v>
      </c>
      <c r="X768" s="259">
        <v>0</v>
      </c>
      <c r="Y768" s="259">
        <v>0</v>
      </c>
      <c r="Z768" s="259">
        <v>0</v>
      </c>
      <c r="AA768" s="259">
        <v>141</v>
      </c>
      <c r="AB768" s="259">
        <v>0</v>
      </c>
      <c r="AC768" s="259">
        <v>0</v>
      </c>
      <c r="AD768" s="259">
        <v>24</v>
      </c>
      <c r="AE768" s="259">
        <v>0</v>
      </c>
      <c r="AF768" s="259">
        <v>0</v>
      </c>
      <c r="AG768" s="259">
        <v>0</v>
      </c>
      <c r="AH768" s="259">
        <v>0</v>
      </c>
      <c r="AI768" s="259">
        <v>0</v>
      </c>
      <c r="AJ768" s="259">
        <v>123</v>
      </c>
      <c r="AK768" s="128"/>
      <c r="AL768" s="259">
        <v>3508</v>
      </c>
      <c r="AM768" s="259">
        <v>281</v>
      </c>
      <c r="AN768" s="259">
        <v>281</v>
      </c>
      <c r="AO768" s="259">
        <v>10</v>
      </c>
    </row>
    <row r="769" spans="1:41">
      <c r="A769" s="131">
        <f t="shared" si="91"/>
        <v>3509095095</v>
      </c>
      <c r="B769" s="132" t="str">
        <f t="shared" si="91"/>
        <v>ARGOSY COLLEGIATE</v>
      </c>
      <c r="C769" s="143">
        <f t="shared" si="90"/>
        <v>0</v>
      </c>
      <c r="D769" s="143">
        <f t="shared" si="90"/>
        <v>0</v>
      </c>
      <c r="E769" s="143">
        <f t="shared" si="90"/>
        <v>0</v>
      </c>
      <c r="F769" s="143">
        <f t="shared" si="89"/>
        <v>0</v>
      </c>
      <c r="G769" s="143">
        <f t="shared" si="89"/>
        <v>187</v>
      </c>
      <c r="H769" s="143">
        <f t="shared" si="89"/>
        <v>0</v>
      </c>
      <c r="I769" s="143">
        <f t="shared" si="92"/>
        <v>7.5</v>
      </c>
      <c r="J769" s="143"/>
      <c r="K769" s="143">
        <f t="shared" si="96"/>
        <v>0</v>
      </c>
      <c r="L769" s="143">
        <f t="shared" si="96"/>
        <v>0</v>
      </c>
      <c r="M769" s="143">
        <f t="shared" si="96"/>
        <v>13</v>
      </c>
      <c r="N769" s="143">
        <f t="shared" si="96"/>
        <v>0</v>
      </c>
      <c r="O769" s="143">
        <f t="shared" si="96"/>
        <v>96</v>
      </c>
      <c r="P769" s="143">
        <f t="shared" si="93"/>
        <v>0</v>
      </c>
      <c r="Q769" s="143">
        <f t="shared" si="94"/>
        <v>10</v>
      </c>
      <c r="R769" s="143">
        <f t="shared" si="95"/>
        <v>200</v>
      </c>
      <c r="S769" s="146"/>
      <c r="T769" s="259">
        <v>3509095095</v>
      </c>
      <c r="U769" s="129" t="s">
        <v>712</v>
      </c>
      <c r="V769" s="259">
        <v>0</v>
      </c>
      <c r="W769" s="259">
        <v>0</v>
      </c>
      <c r="X769" s="259">
        <v>0</v>
      </c>
      <c r="Y769" s="259">
        <v>0</v>
      </c>
      <c r="Z769" s="259">
        <v>187</v>
      </c>
      <c r="AA769" s="259">
        <v>0</v>
      </c>
      <c r="AB769" s="259">
        <v>0</v>
      </c>
      <c r="AC769" s="259">
        <v>0</v>
      </c>
      <c r="AD769" s="259">
        <v>13</v>
      </c>
      <c r="AE769" s="259">
        <v>0</v>
      </c>
      <c r="AF769" s="259">
        <v>96</v>
      </c>
      <c r="AG769" s="259">
        <v>0</v>
      </c>
      <c r="AH769" s="259">
        <v>0</v>
      </c>
      <c r="AI769" s="259">
        <v>0</v>
      </c>
      <c r="AJ769" s="259">
        <v>0</v>
      </c>
      <c r="AK769" s="128"/>
      <c r="AL769" s="259">
        <v>3509</v>
      </c>
      <c r="AM769" s="259">
        <v>95</v>
      </c>
      <c r="AN769" s="259">
        <v>95</v>
      </c>
      <c r="AO769" s="259">
        <v>10</v>
      </c>
    </row>
    <row r="770" spans="1:41">
      <c r="A770" s="131">
        <f t="shared" si="91"/>
        <v>3509095265</v>
      </c>
      <c r="B770" s="132" t="str">
        <f t="shared" si="91"/>
        <v>ARGOSY COLLEGIATE</v>
      </c>
      <c r="C770" s="143">
        <f t="shared" si="90"/>
        <v>0</v>
      </c>
      <c r="D770" s="143">
        <f t="shared" si="90"/>
        <v>0</v>
      </c>
      <c r="E770" s="143">
        <f t="shared" si="90"/>
        <v>0</v>
      </c>
      <c r="F770" s="143">
        <f t="shared" si="89"/>
        <v>0</v>
      </c>
      <c r="G770" s="143">
        <f t="shared" si="89"/>
        <v>1</v>
      </c>
      <c r="H770" s="143">
        <f t="shared" si="89"/>
        <v>0</v>
      </c>
      <c r="I770" s="143">
        <f t="shared" si="92"/>
        <v>3.7499999999999999E-2</v>
      </c>
      <c r="J770" s="143"/>
      <c r="K770" s="143">
        <f t="shared" si="96"/>
        <v>0</v>
      </c>
      <c r="L770" s="143">
        <f t="shared" si="96"/>
        <v>0</v>
      </c>
      <c r="M770" s="143">
        <f t="shared" si="96"/>
        <v>0</v>
      </c>
      <c r="N770" s="143">
        <f t="shared" si="96"/>
        <v>0</v>
      </c>
      <c r="O770" s="143">
        <f t="shared" si="96"/>
        <v>0</v>
      </c>
      <c r="P770" s="143">
        <f t="shared" si="93"/>
        <v>0</v>
      </c>
      <c r="Q770" s="143">
        <f t="shared" si="94"/>
        <v>1</v>
      </c>
      <c r="R770" s="143">
        <f t="shared" si="95"/>
        <v>1</v>
      </c>
      <c r="S770" s="146"/>
      <c r="T770" s="259">
        <v>3509095265</v>
      </c>
      <c r="U770" s="129" t="s">
        <v>712</v>
      </c>
      <c r="V770" s="259">
        <v>0</v>
      </c>
      <c r="W770" s="259">
        <v>0</v>
      </c>
      <c r="X770" s="259">
        <v>0</v>
      </c>
      <c r="Y770" s="259">
        <v>0</v>
      </c>
      <c r="Z770" s="259">
        <v>1</v>
      </c>
      <c r="AA770" s="259">
        <v>0</v>
      </c>
      <c r="AB770" s="259">
        <v>0</v>
      </c>
      <c r="AC770" s="259">
        <v>0</v>
      </c>
      <c r="AD770" s="259">
        <v>0</v>
      </c>
      <c r="AE770" s="259">
        <v>0</v>
      </c>
      <c r="AF770" s="259">
        <v>0</v>
      </c>
      <c r="AG770" s="259">
        <v>0</v>
      </c>
      <c r="AH770" s="259">
        <v>0</v>
      </c>
      <c r="AI770" s="259">
        <v>0</v>
      </c>
      <c r="AJ770" s="259">
        <v>0</v>
      </c>
      <c r="AK770" s="128"/>
      <c r="AL770" s="259">
        <v>3509</v>
      </c>
      <c r="AM770" s="259">
        <v>95</v>
      </c>
      <c r="AN770" s="259">
        <v>265</v>
      </c>
      <c r="AO770" s="259">
        <v>1</v>
      </c>
    </row>
    <row r="771" spans="1:41">
      <c r="A771" s="131">
        <f t="shared" si="91"/>
        <v>3509095331</v>
      </c>
      <c r="B771" s="132" t="str">
        <f t="shared" si="91"/>
        <v>ARGOSY COLLEGIATE</v>
      </c>
      <c r="C771" s="143">
        <f t="shared" si="90"/>
        <v>0</v>
      </c>
      <c r="D771" s="143">
        <f t="shared" si="90"/>
        <v>0</v>
      </c>
      <c r="E771" s="143">
        <f t="shared" si="90"/>
        <v>0</v>
      </c>
      <c r="F771" s="143">
        <f t="shared" si="89"/>
        <v>0</v>
      </c>
      <c r="G771" s="143">
        <f t="shared" si="89"/>
        <v>1</v>
      </c>
      <c r="H771" s="143">
        <f t="shared" si="89"/>
        <v>0</v>
      </c>
      <c r="I771" s="143">
        <f t="shared" si="92"/>
        <v>3.7499999999999999E-2</v>
      </c>
      <c r="J771" s="143"/>
      <c r="K771" s="143">
        <f t="shared" si="96"/>
        <v>0</v>
      </c>
      <c r="L771" s="143">
        <f t="shared" si="96"/>
        <v>0</v>
      </c>
      <c r="M771" s="143">
        <f t="shared" si="96"/>
        <v>0</v>
      </c>
      <c r="N771" s="143">
        <f t="shared" si="96"/>
        <v>0</v>
      </c>
      <c r="O771" s="143">
        <f t="shared" si="96"/>
        <v>0</v>
      </c>
      <c r="P771" s="143">
        <f t="shared" si="93"/>
        <v>0</v>
      </c>
      <c r="Q771" s="143">
        <f t="shared" si="94"/>
        <v>1</v>
      </c>
      <c r="R771" s="143">
        <f t="shared" si="95"/>
        <v>1</v>
      </c>
      <c r="S771" s="146"/>
      <c r="T771" s="259">
        <v>3509095331</v>
      </c>
      <c r="U771" s="129" t="s">
        <v>712</v>
      </c>
      <c r="V771" s="259">
        <v>0</v>
      </c>
      <c r="W771" s="259">
        <v>0</v>
      </c>
      <c r="X771" s="259">
        <v>0</v>
      </c>
      <c r="Y771" s="259">
        <v>0</v>
      </c>
      <c r="Z771" s="259">
        <v>1</v>
      </c>
      <c r="AA771" s="259">
        <v>0</v>
      </c>
      <c r="AB771" s="259">
        <v>0</v>
      </c>
      <c r="AC771" s="259">
        <v>0</v>
      </c>
      <c r="AD771" s="259">
        <v>0</v>
      </c>
      <c r="AE771" s="259">
        <v>0</v>
      </c>
      <c r="AF771" s="259">
        <v>0</v>
      </c>
      <c r="AG771" s="259">
        <v>0</v>
      </c>
      <c r="AH771" s="259">
        <v>0</v>
      </c>
      <c r="AI771" s="259">
        <v>0</v>
      </c>
      <c r="AJ771" s="259">
        <v>0</v>
      </c>
      <c r="AK771" s="128"/>
      <c r="AL771" s="259">
        <v>3509</v>
      </c>
      <c r="AM771" s="259">
        <v>95</v>
      </c>
      <c r="AN771" s="259">
        <v>331</v>
      </c>
      <c r="AO771" s="259">
        <v>1</v>
      </c>
    </row>
    <row r="772" spans="1:41">
      <c r="A772" s="131">
        <f t="shared" si="91"/>
        <v>3510281005</v>
      </c>
      <c r="B772" s="132" t="str">
        <f t="shared" si="91"/>
        <v>SPRINGFIELD PREPARATORY CHARTER SCHOOL</v>
      </c>
      <c r="C772" s="143">
        <f t="shared" si="90"/>
        <v>0</v>
      </c>
      <c r="D772" s="143">
        <f t="shared" si="90"/>
        <v>0</v>
      </c>
      <c r="E772" s="143">
        <f t="shared" si="90"/>
        <v>1</v>
      </c>
      <c r="F772" s="143">
        <f t="shared" si="89"/>
        <v>0</v>
      </c>
      <c r="G772" s="143">
        <f t="shared" si="89"/>
        <v>0</v>
      </c>
      <c r="H772" s="143">
        <f t="shared" si="89"/>
        <v>0</v>
      </c>
      <c r="I772" s="143">
        <f t="shared" si="92"/>
        <v>3.7499999999999999E-2</v>
      </c>
      <c r="J772" s="143"/>
      <c r="K772" s="143">
        <f t="shared" si="96"/>
        <v>0</v>
      </c>
      <c r="L772" s="143">
        <f t="shared" si="96"/>
        <v>0</v>
      </c>
      <c r="M772" s="143">
        <f t="shared" si="96"/>
        <v>0</v>
      </c>
      <c r="N772" s="143">
        <f t="shared" si="96"/>
        <v>0</v>
      </c>
      <c r="O772" s="143">
        <f t="shared" si="96"/>
        <v>0</v>
      </c>
      <c r="P772" s="143">
        <f t="shared" si="93"/>
        <v>1</v>
      </c>
      <c r="Q772" s="143">
        <f t="shared" si="94"/>
        <v>10</v>
      </c>
      <c r="R772" s="143">
        <f t="shared" si="95"/>
        <v>1</v>
      </c>
      <c r="S772" s="146"/>
      <c r="T772" s="259">
        <v>3510281005</v>
      </c>
      <c r="U772" s="129" t="s">
        <v>735</v>
      </c>
      <c r="V772" s="259">
        <v>0</v>
      </c>
      <c r="W772" s="259">
        <v>0</v>
      </c>
      <c r="X772" s="259">
        <v>1</v>
      </c>
      <c r="Y772" s="259">
        <v>0</v>
      </c>
      <c r="Z772" s="259">
        <v>0</v>
      </c>
      <c r="AA772" s="259">
        <v>0</v>
      </c>
      <c r="AB772" s="259">
        <v>0</v>
      </c>
      <c r="AC772" s="259">
        <v>0</v>
      </c>
      <c r="AD772" s="259">
        <v>0</v>
      </c>
      <c r="AE772" s="259">
        <v>0</v>
      </c>
      <c r="AF772" s="259">
        <v>0</v>
      </c>
      <c r="AG772" s="259">
        <v>0</v>
      </c>
      <c r="AH772" s="259">
        <v>0</v>
      </c>
      <c r="AI772" s="259">
        <v>1</v>
      </c>
      <c r="AJ772" s="259">
        <v>0</v>
      </c>
      <c r="AK772" s="128"/>
      <c r="AL772" s="259">
        <v>3510</v>
      </c>
      <c r="AM772" s="259">
        <v>281</v>
      </c>
      <c r="AN772" s="259">
        <v>5</v>
      </c>
      <c r="AO772" s="259">
        <v>10</v>
      </c>
    </row>
    <row r="773" spans="1:41">
      <c r="A773" s="131">
        <f t="shared" si="91"/>
        <v>3510281281</v>
      </c>
      <c r="B773" s="132" t="str">
        <f t="shared" si="91"/>
        <v>SPRINGFIELD PREPARATORY CHARTER SCHOOL</v>
      </c>
      <c r="C773" s="143">
        <f t="shared" si="90"/>
        <v>0</v>
      </c>
      <c r="D773" s="143">
        <f t="shared" si="90"/>
        <v>0</v>
      </c>
      <c r="E773" s="143">
        <f t="shared" si="90"/>
        <v>39</v>
      </c>
      <c r="F773" s="143">
        <f t="shared" si="89"/>
        <v>43</v>
      </c>
      <c r="G773" s="143">
        <f t="shared" si="89"/>
        <v>0</v>
      </c>
      <c r="H773" s="143">
        <f t="shared" si="89"/>
        <v>0</v>
      </c>
      <c r="I773" s="143">
        <f t="shared" si="92"/>
        <v>4.0125000000000002</v>
      </c>
      <c r="J773" s="143"/>
      <c r="K773" s="143">
        <f t="shared" si="96"/>
        <v>0</v>
      </c>
      <c r="L773" s="143">
        <f t="shared" si="96"/>
        <v>0</v>
      </c>
      <c r="M773" s="143">
        <f t="shared" si="96"/>
        <v>25</v>
      </c>
      <c r="N773" s="143">
        <f t="shared" si="96"/>
        <v>0</v>
      </c>
      <c r="O773" s="143">
        <f t="shared" si="96"/>
        <v>36</v>
      </c>
      <c r="P773" s="143">
        <f t="shared" si="93"/>
        <v>42</v>
      </c>
      <c r="Q773" s="143">
        <f t="shared" si="94"/>
        <v>10</v>
      </c>
      <c r="R773" s="143">
        <f t="shared" si="95"/>
        <v>107</v>
      </c>
      <c r="S773" s="146"/>
      <c r="T773" s="259">
        <v>3510281281</v>
      </c>
      <c r="U773" s="129" t="s">
        <v>735</v>
      </c>
      <c r="V773" s="259">
        <v>0</v>
      </c>
      <c r="W773" s="259">
        <v>0</v>
      </c>
      <c r="X773" s="259">
        <v>39</v>
      </c>
      <c r="Y773" s="259">
        <v>43</v>
      </c>
      <c r="Z773" s="259">
        <v>0</v>
      </c>
      <c r="AA773" s="259">
        <v>0</v>
      </c>
      <c r="AB773" s="259">
        <v>0</v>
      </c>
      <c r="AC773" s="259">
        <v>0</v>
      </c>
      <c r="AD773" s="259">
        <v>25</v>
      </c>
      <c r="AE773" s="259">
        <v>0</v>
      </c>
      <c r="AF773" s="259">
        <v>36</v>
      </c>
      <c r="AG773" s="259">
        <v>0</v>
      </c>
      <c r="AH773" s="259">
        <v>0</v>
      </c>
      <c r="AI773" s="259">
        <v>42</v>
      </c>
      <c r="AJ773" s="259">
        <v>0</v>
      </c>
      <c r="AK773" s="128"/>
      <c r="AL773" s="259">
        <v>3510</v>
      </c>
      <c r="AM773" s="259">
        <v>281</v>
      </c>
      <c r="AN773" s="259">
        <v>281</v>
      </c>
      <c r="AO773" s="259">
        <v>10</v>
      </c>
    </row>
    <row r="774" spans="1:41">
      <c r="A774" s="346">
        <v>999999999</v>
      </c>
      <c r="B774" s="347" t="s">
        <v>609</v>
      </c>
      <c r="C774" s="145">
        <f t="shared" ref="C774:P774" si="97">SUM(C10:C773)</f>
        <v>466</v>
      </c>
      <c r="D774" s="145">
        <f t="shared" si="97"/>
        <v>0</v>
      </c>
      <c r="E774" s="145">
        <f t="shared" si="97"/>
        <v>1883</v>
      </c>
      <c r="F774" s="145">
        <f t="shared" si="97"/>
        <v>10042</v>
      </c>
      <c r="G774" s="145">
        <f t="shared" si="97"/>
        <v>10849</v>
      </c>
      <c r="H774" s="145">
        <f t="shared" si="97"/>
        <v>9368</v>
      </c>
      <c r="I774" s="145">
        <f t="shared" si="97"/>
        <v>1345.687499999998</v>
      </c>
      <c r="J774" s="145">
        <f t="shared" si="97"/>
        <v>0</v>
      </c>
      <c r="K774" s="145">
        <f t="shared" si="97"/>
        <v>144</v>
      </c>
      <c r="L774" s="145">
        <f t="shared" si="97"/>
        <v>0</v>
      </c>
      <c r="M774" s="145">
        <f t="shared" si="97"/>
        <v>3743</v>
      </c>
      <c r="N774" s="145">
        <f t="shared" si="97"/>
        <v>0</v>
      </c>
      <c r="O774" s="145">
        <f t="shared" si="97"/>
        <v>10632</v>
      </c>
      <c r="P774" s="145">
        <f t="shared" si="97"/>
        <v>4839</v>
      </c>
      <c r="Q774" s="285" t="s">
        <v>666</v>
      </c>
      <c r="R774" s="145">
        <f>SUM(R10:R773)</f>
        <v>36201</v>
      </c>
      <c r="S774" s="146"/>
      <c r="T774" s="348">
        <v>999999999</v>
      </c>
      <c r="U774" s="349" t="s">
        <v>609</v>
      </c>
      <c r="V774" s="260">
        <f t="shared" ref="V774:AJ774" si="98">SUM(V10:V773)</f>
        <v>466</v>
      </c>
      <c r="W774" s="260">
        <f t="shared" si="98"/>
        <v>0</v>
      </c>
      <c r="X774" s="260">
        <f t="shared" si="98"/>
        <v>1883</v>
      </c>
      <c r="Y774" s="260">
        <f t="shared" si="98"/>
        <v>10042</v>
      </c>
      <c r="Z774" s="260">
        <f t="shared" si="98"/>
        <v>10849</v>
      </c>
      <c r="AA774" s="260">
        <f t="shared" si="98"/>
        <v>9368</v>
      </c>
      <c r="AB774" s="260">
        <f t="shared" si="98"/>
        <v>144</v>
      </c>
      <c r="AC774" s="260">
        <f t="shared" si="98"/>
        <v>0</v>
      </c>
      <c r="AD774" s="260">
        <f t="shared" si="98"/>
        <v>3743</v>
      </c>
      <c r="AE774" s="260">
        <f t="shared" si="98"/>
        <v>0</v>
      </c>
      <c r="AF774" s="260">
        <f t="shared" si="98"/>
        <v>10632</v>
      </c>
      <c r="AG774" s="260">
        <f t="shared" si="98"/>
        <v>317</v>
      </c>
      <c r="AH774" s="260">
        <f t="shared" si="98"/>
        <v>0</v>
      </c>
      <c r="AI774" s="260">
        <f t="shared" si="98"/>
        <v>1194</v>
      </c>
      <c r="AJ774" s="260">
        <f t="shared" si="98"/>
        <v>3483</v>
      </c>
    </row>
    <row r="775" spans="1:41">
      <c r="S775" s="146"/>
      <c r="U775" s="146"/>
      <c r="AJ775" s="144"/>
    </row>
    <row r="776" spans="1:41">
      <c r="A776" s="346">
        <v>999999999</v>
      </c>
      <c r="B776" s="347" t="s">
        <v>734</v>
      </c>
      <c r="C776" s="145">
        <v>255</v>
      </c>
      <c r="D776" s="145">
        <v>0</v>
      </c>
      <c r="E776" s="145">
        <v>1750</v>
      </c>
      <c r="F776" s="145">
        <v>9127</v>
      </c>
      <c r="G776" s="145">
        <v>9718</v>
      </c>
      <c r="H776" s="145">
        <v>7858</v>
      </c>
      <c r="I776" s="145">
        <v>1158.6375000000016</v>
      </c>
      <c r="J776" s="145">
        <v>0</v>
      </c>
      <c r="K776" s="145">
        <v>109</v>
      </c>
      <c r="L776" s="145">
        <v>0</v>
      </c>
      <c r="M776" s="145">
        <v>2444</v>
      </c>
      <c r="N776" s="145">
        <v>0</v>
      </c>
      <c r="O776" s="145">
        <v>11366</v>
      </c>
      <c r="P776" s="145">
        <v>4769</v>
      </c>
      <c r="Q776" s="285" t="s">
        <v>666</v>
      </c>
      <c r="R776" s="145">
        <v>31085</v>
      </c>
      <c r="S776" s="146"/>
      <c r="U776" s="261"/>
      <c r="AI776" s="144"/>
    </row>
    <row r="777" spans="1:41">
      <c r="S777" s="146"/>
      <c r="T777" s="144"/>
      <c r="U777" s="146"/>
      <c r="AI777" s="144"/>
    </row>
    <row r="778" spans="1:41">
      <c r="E778" s="146"/>
      <c r="F778" s="146"/>
      <c r="G778" s="146"/>
      <c r="H778" s="146"/>
      <c r="K778" s="146"/>
      <c r="L778" s="146"/>
      <c r="M778" s="146"/>
      <c r="O778" s="146"/>
      <c r="P778" s="146"/>
      <c r="Q778" s="146"/>
      <c r="R778" s="146"/>
      <c r="S778" s="146"/>
      <c r="T778" s="146"/>
      <c r="U778" s="144"/>
      <c r="AI778" s="144"/>
    </row>
    <row r="779" spans="1:41">
      <c r="R779" s="146"/>
      <c r="S779" s="146"/>
      <c r="T779" s="146"/>
    </row>
    <row r="780" spans="1:41">
      <c r="M780" s="146"/>
      <c r="S780" s="146"/>
    </row>
    <row r="781" spans="1:41">
      <c r="E781" s="146"/>
      <c r="F781" s="146"/>
      <c r="G781" s="146"/>
      <c r="H781" s="146"/>
      <c r="K781" s="146"/>
      <c r="L781" s="146"/>
      <c r="M781" s="146"/>
      <c r="O781" s="146"/>
      <c r="P781" s="146"/>
      <c r="Q781" s="146"/>
      <c r="R781" s="146"/>
      <c r="S781" s="146"/>
      <c r="T781" s="146"/>
      <c r="U781" s="144"/>
      <c r="AI781" s="144"/>
    </row>
    <row r="782" spans="1:41">
      <c r="R782" s="146"/>
      <c r="S782" s="146"/>
      <c r="T782" s="146"/>
    </row>
    <row r="783" spans="1:41">
      <c r="M783" s="146"/>
      <c r="S783" s="146"/>
    </row>
    <row r="784" spans="1:41">
      <c r="C784" s="146"/>
      <c r="S784" s="146"/>
    </row>
    <row r="785" spans="19:19">
      <c r="S785" s="146"/>
    </row>
    <row r="789" spans="19:19">
      <c r="S789" s="131"/>
    </row>
    <row r="790" spans="19:19">
      <c r="S790" s="144"/>
    </row>
  </sheetData>
  <autoFilter ref="A9:AP774"/>
  <sortState ref="T10:AK686">
    <sortCondition ref="T10"/>
  </sortState>
  <phoneticPr fontId="0" type="noConversion"/>
  <pageMargins left="0.75" right="0.75" top="1" bottom="1" header="0.5" footer="0.5"/>
  <pageSetup paperSize="5" orientation="landscape" r:id="rId1"/>
  <headerFooter alignWithMargins="0">
    <oddHeader>&amp;A</oddHeader>
    <oddFooter>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pageSetUpPr autoPageBreaks="0"/>
  </sheetPr>
  <dimension ref="A2:XFD427"/>
  <sheetViews>
    <sheetView showGridLines="0" topLeftCell="A36" zoomScale="80" zoomScaleNormal="80" workbookViewId="0">
      <pane ySplit="12" topLeftCell="A48" activePane="bottomLeft" state="frozen"/>
      <selection activeCell="J1" sqref="J1"/>
      <selection pane="bottomLeft" activeCell="J1" sqref="J1"/>
    </sheetView>
  </sheetViews>
  <sheetFormatPr defaultColWidth="10.5" defaultRowHeight="15"/>
  <cols>
    <col min="1" max="1" width="4" style="149" customWidth="1"/>
    <col min="2" max="2" width="29.5" style="149" customWidth="1"/>
    <col min="3" max="3" width="11.5" style="150" customWidth="1"/>
    <col min="4" max="4" width="15.83203125" style="150" bestFit="1" customWidth="1"/>
    <col min="5" max="5" width="14.1640625" style="150" customWidth="1"/>
    <col min="6" max="6" width="12" style="150" customWidth="1"/>
    <col min="7" max="9" width="14.1640625" style="150" customWidth="1"/>
    <col min="10" max="10" width="9.83203125" style="150" customWidth="1"/>
    <col min="11" max="11" width="13" style="150" customWidth="1"/>
    <col min="12" max="12" width="14.1640625" style="150" customWidth="1"/>
    <col min="13" max="13" width="13" style="150" customWidth="1"/>
    <col min="14" max="14" width="14.1640625" style="150" customWidth="1"/>
    <col min="15" max="15" width="3" style="149" customWidth="1"/>
    <col min="16" max="16" width="15" style="149" customWidth="1"/>
    <col min="17" max="17" width="13.5" style="149" customWidth="1"/>
    <col min="18" max="18" width="12.5" style="149" customWidth="1"/>
    <col min="19" max="19" width="10.83203125" style="149" customWidth="1"/>
    <col min="20" max="20" width="10.5" style="149" customWidth="1"/>
    <col min="21" max="21" width="8.5" style="149" customWidth="1"/>
    <col min="22" max="22" width="11.33203125" style="149" customWidth="1"/>
    <col min="23" max="23" width="16.6640625" style="150" customWidth="1"/>
    <col min="24" max="24" width="12.1640625" style="149" customWidth="1"/>
    <col min="25" max="25" width="8.1640625" style="149" customWidth="1"/>
    <col min="26" max="26" width="11.33203125" style="149" customWidth="1"/>
    <col min="27" max="27" width="12.83203125" style="149" customWidth="1"/>
    <col min="28" max="29" width="9.1640625" style="149" customWidth="1"/>
    <col min="30" max="31" width="9.83203125" style="149" bestFit="1" customWidth="1"/>
    <col min="32" max="32" width="10.33203125" style="149" bestFit="1" customWidth="1"/>
    <col min="33" max="34" width="9.5" style="149" bestFit="1" customWidth="1"/>
    <col min="35" max="35" width="9.83203125" style="149" bestFit="1" customWidth="1"/>
    <col min="36" max="36" width="10" style="149" bestFit="1" customWidth="1"/>
    <col min="37" max="37" width="9.83203125" style="149" bestFit="1" customWidth="1"/>
    <col min="38" max="38" width="10.33203125" style="149" bestFit="1" customWidth="1"/>
    <col min="39" max="39" width="13.33203125" style="149" bestFit="1" customWidth="1"/>
    <col min="40" max="41" width="9.5" style="149" bestFit="1" customWidth="1"/>
    <col min="42" max="42" width="12.83203125" style="149" bestFit="1" customWidth="1"/>
    <col min="43" max="43" width="9.5" style="149" bestFit="1" customWidth="1"/>
    <col min="44" max="44" width="15.1640625" style="149" customWidth="1"/>
    <col min="45" max="45" width="10.5" style="149" customWidth="1"/>
    <col min="46" max="46" width="11.1640625" style="149" bestFit="1" customWidth="1"/>
    <col min="47" max="47" width="13" style="149" bestFit="1" customWidth="1"/>
    <col min="48" max="48" width="12.1640625" style="151" customWidth="1"/>
    <col min="49" max="16384" width="10.5" style="149"/>
  </cols>
  <sheetData>
    <row r="2" spans="1:27" ht="23.25">
      <c r="A2" s="201" t="s">
        <v>737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27">
      <c r="A3" s="152"/>
      <c r="B3" s="153"/>
      <c r="C3" s="153"/>
      <c r="D3" s="154"/>
      <c r="E3" s="154"/>
      <c r="F3" s="154"/>
      <c r="G3" s="154"/>
      <c r="H3" s="154" t="s">
        <v>646</v>
      </c>
      <c r="I3" s="154" t="s">
        <v>650</v>
      </c>
      <c r="J3" s="154"/>
      <c r="K3" s="154" t="s">
        <v>654</v>
      </c>
      <c r="L3" s="154" t="s">
        <v>635</v>
      </c>
      <c r="M3" s="154"/>
      <c r="N3" s="154" t="s">
        <v>6</v>
      </c>
    </row>
    <row r="4" spans="1:27">
      <c r="A4" s="155"/>
      <c r="B4" s="156"/>
      <c r="C4" s="156"/>
      <c r="D4" s="157"/>
      <c r="E4" s="157" t="s">
        <v>633</v>
      </c>
      <c r="F4" s="157" t="s">
        <v>634</v>
      </c>
      <c r="G4" s="157" t="s">
        <v>643</v>
      </c>
      <c r="H4" s="157" t="s">
        <v>647</v>
      </c>
      <c r="I4" s="157" t="s">
        <v>651</v>
      </c>
      <c r="J4" s="157"/>
      <c r="K4" s="157" t="s">
        <v>655</v>
      </c>
      <c r="L4" s="157" t="s">
        <v>12</v>
      </c>
      <c r="M4" s="157"/>
      <c r="N4" s="157" t="s">
        <v>654</v>
      </c>
    </row>
    <row r="5" spans="1:27">
      <c r="A5" s="158"/>
      <c r="B5" s="156"/>
      <c r="C5" s="156" t="s">
        <v>641</v>
      </c>
      <c r="D5" s="157" t="s">
        <v>636</v>
      </c>
      <c r="E5" s="157" t="s">
        <v>637</v>
      </c>
      <c r="F5" s="157" t="s">
        <v>11</v>
      </c>
      <c r="G5" s="157" t="s">
        <v>644</v>
      </c>
      <c r="H5" s="157" t="s">
        <v>648</v>
      </c>
      <c r="I5" s="157" t="s">
        <v>652</v>
      </c>
      <c r="J5" s="157" t="s">
        <v>25</v>
      </c>
      <c r="K5" s="157" t="s">
        <v>656</v>
      </c>
      <c r="L5" s="157" t="s">
        <v>658</v>
      </c>
      <c r="M5" s="157" t="s">
        <v>589</v>
      </c>
      <c r="N5" s="157" t="s">
        <v>660</v>
      </c>
    </row>
    <row r="6" spans="1:27" ht="10.5" customHeight="1">
      <c r="A6" s="159" t="s">
        <v>14</v>
      </c>
      <c r="B6" s="160"/>
      <c r="C6" s="160" t="s">
        <v>642</v>
      </c>
      <c r="D6" s="161" t="s">
        <v>638</v>
      </c>
      <c r="E6" s="161" t="s">
        <v>639</v>
      </c>
      <c r="F6" s="161" t="s">
        <v>640</v>
      </c>
      <c r="G6" s="161" t="s">
        <v>645</v>
      </c>
      <c r="H6" s="161" t="s">
        <v>649</v>
      </c>
      <c r="I6" s="161" t="s">
        <v>653</v>
      </c>
      <c r="J6" s="161" t="s">
        <v>640</v>
      </c>
      <c r="K6" s="162" t="s">
        <v>657</v>
      </c>
      <c r="L6" s="161" t="s">
        <v>659</v>
      </c>
      <c r="M6" s="161" t="s">
        <v>7</v>
      </c>
      <c r="N6" s="161" t="s">
        <v>661</v>
      </c>
    </row>
    <row r="7" spans="1:27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27" s="169" customFormat="1">
      <c r="A8" s="166">
        <v>1</v>
      </c>
      <c r="B8" s="167" t="s">
        <v>15</v>
      </c>
      <c r="C8" s="168">
        <v>182.41</v>
      </c>
      <c r="D8" s="168">
        <v>329.44</v>
      </c>
      <c r="E8" s="168">
        <v>1510.58</v>
      </c>
      <c r="F8" s="168">
        <v>387.42</v>
      </c>
      <c r="G8" s="168">
        <v>59.74</v>
      </c>
      <c r="H8" s="168">
        <v>218.64</v>
      </c>
      <c r="I8" s="168">
        <v>109.9</v>
      </c>
      <c r="J8" s="168">
        <v>43.72</v>
      </c>
      <c r="K8" s="168">
        <v>419.47</v>
      </c>
      <c r="L8" s="168">
        <v>378.11</v>
      </c>
      <c r="M8" s="168">
        <v>0</v>
      </c>
      <c r="N8" s="168">
        <v>3639.43</v>
      </c>
      <c r="O8" s="149"/>
      <c r="P8" s="194"/>
      <c r="Z8" s="149"/>
      <c r="AA8" s="149"/>
    </row>
    <row r="9" spans="1:27">
      <c r="A9" s="170">
        <v>2</v>
      </c>
      <c r="B9" s="171" t="s">
        <v>16</v>
      </c>
      <c r="C9" s="172">
        <v>182.41</v>
      </c>
      <c r="D9" s="172">
        <v>329.44</v>
      </c>
      <c r="E9" s="172">
        <v>1510.58</v>
      </c>
      <c r="F9" s="172">
        <v>387.42</v>
      </c>
      <c r="G9" s="172">
        <v>59.74</v>
      </c>
      <c r="H9" s="172">
        <v>218.64</v>
      </c>
      <c r="I9" s="172">
        <v>109.9</v>
      </c>
      <c r="J9" s="172">
        <v>43.72</v>
      </c>
      <c r="K9" s="172">
        <v>419.47</v>
      </c>
      <c r="L9" s="172">
        <v>378.11</v>
      </c>
      <c r="M9" s="172">
        <v>0</v>
      </c>
      <c r="N9" s="172">
        <v>3639.43</v>
      </c>
      <c r="P9" s="194"/>
    </row>
    <row r="10" spans="1:27">
      <c r="A10" s="170">
        <v>3</v>
      </c>
      <c r="B10" s="171" t="s">
        <v>17</v>
      </c>
      <c r="C10" s="172">
        <v>364.8</v>
      </c>
      <c r="D10" s="172">
        <v>658.87</v>
      </c>
      <c r="E10" s="172">
        <v>3021.16</v>
      </c>
      <c r="F10" s="172">
        <v>774.86</v>
      </c>
      <c r="G10" s="172">
        <v>119.54</v>
      </c>
      <c r="H10" s="172">
        <v>437.27</v>
      </c>
      <c r="I10" s="172">
        <v>219.84</v>
      </c>
      <c r="J10" s="172">
        <v>87.46</v>
      </c>
      <c r="K10" s="172">
        <v>838.94</v>
      </c>
      <c r="L10" s="172">
        <v>756.18</v>
      </c>
      <c r="M10" s="172">
        <v>0</v>
      </c>
      <c r="N10" s="172">
        <v>7278.92</v>
      </c>
      <c r="P10" s="194"/>
    </row>
    <row r="11" spans="1:27">
      <c r="A11" s="170">
        <v>4</v>
      </c>
      <c r="B11" s="171" t="s">
        <v>18</v>
      </c>
      <c r="C11" s="172">
        <v>364.8</v>
      </c>
      <c r="D11" s="172">
        <v>658.87</v>
      </c>
      <c r="E11" s="172">
        <v>3021.12</v>
      </c>
      <c r="F11" s="172">
        <v>774.86</v>
      </c>
      <c r="G11" s="172">
        <v>119.56</v>
      </c>
      <c r="H11" s="172">
        <v>437.27</v>
      </c>
      <c r="I11" s="172">
        <v>219.84</v>
      </c>
      <c r="J11" s="172">
        <v>131.19</v>
      </c>
      <c r="K11" s="172">
        <v>838.94</v>
      </c>
      <c r="L11" s="172">
        <v>756.23</v>
      </c>
      <c r="M11" s="172">
        <v>0</v>
      </c>
      <c r="N11" s="172">
        <v>7322.6799999999985</v>
      </c>
      <c r="P11" s="194"/>
    </row>
    <row r="12" spans="1:27">
      <c r="A12" s="170">
        <v>5</v>
      </c>
      <c r="B12" s="171" t="s">
        <v>19</v>
      </c>
      <c r="C12" s="172">
        <v>364.8</v>
      </c>
      <c r="D12" s="172">
        <v>658.87</v>
      </c>
      <c r="E12" s="172">
        <v>2658.6</v>
      </c>
      <c r="F12" s="172">
        <v>557.78</v>
      </c>
      <c r="G12" s="172">
        <v>129.61000000000001</v>
      </c>
      <c r="H12" s="172">
        <v>437.27</v>
      </c>
      <c r="I12" s="172">
        <v>292.63</v>
      </c>
      <c r="J12" s="172">
        <v>214.28</v>
      </c>
      <c r="K12" s="172">
        <v>909.52</v>
      </c>
      <c r="L12" s="172">
        <v>719.02</v>
      </c>
      <c r="M12" s="172">
        <v>0</v>
      </c>
      <c r="N12" s="172">
        <v>6942.380000000001</v>
      </c>
      <c r="P12" s="194"/>
    </row>
    <row r="13" spans="1:27">
      <c r="A13" s="170">
        <v>6</v>
      </c>
      <c r="B13" s="171" t="s">
        <v>20</v>
      </c>
      <c r="C13" s="172">
        <v>364.8</v>
      </c>
      <c r="D13" s="172">
        <v>658.87</v>
      </c>
      <c r="E13" s="172">
        <v>3909.69</v>
      </c>
      <c r="F13" s="172">
        <v>464.36</v>
      </c>
      <c r="G13" s="172">
        <v>125.67</v>
      </c>
      <c r="H13" s="172">
        <v>699.64</v>
      </c>
      <c r="I13" s="172">
        <v>366.83</v>
      </c>
      <c r="J13" s="172">
        <v>494.12</v>
      </c>
      <c r="K13" s="172">
        <v>881.87</v>
      </c>
      <c r="L13" s="172">
        <v>690.79</v>
      </c>
      <c r="M13" s="172">
        <v>0</v>
      </c>
      <c r="N13" s="172">
        <v>8656.64</v>
      </c>
      <c r="P13" s="194"/>
    </row>
    <row r="14" spans="1:27">
      <c r="A14" s="170">
        <v>7</v>
      </c>
      <c r="B14" s="171" t="s">
        <v>21</v>
      </c>
      <c r="C14" s="172">
        <v>2517.8000000000002</v>
      </c>
      <c r="D14" s="172">
        <v>0</v>
      </c>
      <c r="E14" s="172">
        <v>8308.11</v>
      </c>
      <c r="F14" s="172">
        <v>7757.17</v>
      </c>
      <c r="G14" s="172">
        <v>400.78</v>
      </c>
      <c r="H14" s="172">
        <v>349.82</v>
      </c>
      <c r="I14" s="172">
        <v>0</v>
      </c>
      <c r="J14" s="172">
        <v>0</v>
      </c>
      <c r="K14" s="172">
        <v>2812.51</v>
      </c>
      <c r="L14" s="172">
        <v>3186.23</v>
      </c>
      <c r="M14" s="172">
        <v>0</v>
      </c>
      <c r="N14" s="172">
        <v>25332.420000000002</v>
      </c>
      <c r="P14" s="194"/>
    </row>
    <row r="15" spans="1:27">
      <c r="A15" s="173">
        <v>8</v>
      </c>
      <c r="B15" s="171" t="s">
        <v>22</v>
      </c>
      <c r="C15" s="172">
        <v>2517.8000000000002</v>
      </c>
      <c r="D15" s="172">
        <v>0</v>
      </c>
      <c r="E15" s="172">
        <v>0</v>
      </c>
      <c r="F15" s="172">
        <v>38.46</v>
      </c>
      <c r="G15" s="172">
        <v>0</v>
      </c>
      <c r="H15" s="172">
        <v>0</v>
      </c>
      <c r="I15" s="172">
        <v>0</v>
      </c>
      <c r="J15" s="172">
        <v>0</v>
      </c>
      <c r="K15" s="172">
        <v>0</v>
      </c>
      <c r="L15" s="172">
        <v>0</v>
      </c>
      <c r="M15" s="172">
        <v>23905.21</v>
      </c>
      <c r="N15" s="172">
        <v>26461.47</v>
      </c>
      <c r="P15" s="194"/>
    </row>
    <row r="16" spans="1:27">
      <c r="A16" s="173">
        <v>9</v>
      </c>
      <c r="B16" s="171" t="s">
        <v>26</v>
      </c>
      <c r="C16" s="172">
        <v>182.42</v>
      </c>
      <c r="D16" s="172">
        <v>329.44</v>
      </c>
      <c r="E16" s="172">
        <v>2274.98</v>
      </c>
      <c r="F16" s="172">
        <v>309.79000000000002</v>
      </c>
      <c r="G16" s="172">
        <v>80.930000000000007</v>
      </c>
      <c r="H16" s="172">
        <v>218.64</v>
      </c>
      <c r="I16" s="172">
        <v>146.30000000000001</v>
      </c>
      <c r="J16" s="172">
        <v>65.58</v>
      </c>
      <c r="K16" s="172">
        <v>567.89</v>
      </c>
      <c r="L16" s="172">
        <v>475.65</v>
      </c>
      <c r="M16" s="172">
        <v>0</v>
      </c>
      <c r="N16" s="172">
        <v>4651.62</v>
      </c>
      <c r="P16" s="194"/>
    </row>
    <row r="17" spans="1:23">
      <c r="A17" s="173">
        <v>10</v>
      </c>
      <c r="B17" s="171" t="s">
        <v>27</v>
      </c>
      <c r="C17" s="172">
        <v>182.42</v>
      </c>
      <c r="D17" s="172">
        <v>329.44</v>
      </c>
      <c r="E17" s="172">
        <v>2274.98</v>
      </c>
      <c r="F17" s="172">
        <v>309.79000000000002</v>
      </c>
      <c r="G17" s="172">
        <v>80.930000000000007</v>
      </c>
      <c r="H17" s="172">
        <v>218.64</v>
      </c>
      <c r="I17" s="172">
        <v>146.30000000000001</v>
      </c>
      <c r="J17" s="172">
        <v>65.58</v>
      </c>
      <c r="K17" s="172">
        <v>567.89</v>
      </c>
      <c r="L17" s="172">
        <v>475.65</v>
      </c>
      <c r="M17" s="172">
        <v>0</v>
      </c>
      <c r="N17" s="172">
        <v>4651.62</v>
      </c>
      <c r="P17" s="194"/>
    </row>
    <row r="18" spans="1:23">
      <c r="A18" s="173">
        <v>11</v>
      </c>
      <c r="B18" s="171" t="s">
        <v>28</v>
      </c>
      <c r="C18" s="172">
        <v>364.8</v>
      </c>
      <c r="D18" s="172">
        <v>658.87</v>
      </c>
      <c r="E18" s="172">
        <v>4549.95</v>
      </c>
      <c r="F18" s="172">
        <v>619.58000000000004</v>
      </c>
      <c r="G18" s="172">
        <v>161.83000000000001</v>
      </c>
      <c r="H18" s="172">
        <v>437.27</v>
      </c>
      <c r="I18" s="172">
        <v>292.63</v>
      </c>
      <c r="J18" s="172">
        <v>131.19</v>
      </c>
      <c r="K18" s="172">
        <v>1135.73</v>
      </c>
      <c r="L18" s="172">
        <v>951.3</v>
      </c>
      <c r="M18" s="172">
        <v>0</v>
      </c>
      <c r="N18" s="172">
        <v>9303.1499999999978</v>
      </c>
      <c r="P18" s="194"/>
    </row>
    <row r="19" spans="1:23">
      <c r="A19" s="173">
        <v>12</v>
      </c>
      <c r="B19" s="171" t="s">
        <v>23</v>
      </c>
      <c r="C19" s="172">
        <v>364.8</v>
      </c>
      <c r="D19" s="172">
        <v>658.87</v>
      </c>
      <c r="E19" s="172">
        <v>6646.51</v>
      </c>
      <c r="F19" s="172">
        <v>464.36</v>
      </c>
      <c r="G19" s="172">
        <v>207.77</v>
      </c>
      <c r="H19" s="172">
        <v>1224.3499999999999</v>
      </c>
      <c r="I19" s="172">
        <v>366.83</v>
      </c>
      <c r="J19" s="172">
        <v>494.12</v>
      </c>
      <c r="K19" s="172">
        <v>1650.45</v>
      </c>
      <c r="L19" s="172">
        <v>1121.9000000000001</v>
      </c>
      <c r="M19" s="172">
        <v>0</v>
      </c>
      <c r="N19" s="172">
        <v>13199.960000000001</v>
      </c>
      <c r="P19" s="194"/>
    </row>
    <row r="20" spans="1:23">
      <c r="A20" s="173">
        <v>13</v>
      </c>
      <c r="B20" s="171" t="s">
        <v>24</v>
      </c>
      <c r="C20" s="172">
        <v>0</v>
      </c>
      <c r="D20" s="172">
        <v>0</v>
      </c>
      <c r="E20" s="172">
        <v>2718.08</v>
      </c>
      <c r="F20" s="172">
        <v>0</v>
      </c>
      <c r="G20" s="172">
        <v>59.82</v>
      </c>
      <c r="H20" s="172">
        <v>0</v>
      </c>
      <c r="I20" s="172">
        <v>0</v>
      </c>
      <c r="J20" s="172">
        <v>0</v>
      </c>
      <c r="K20" s="172">
        <v>419.79</v>
      </c>
      <c r="L20" s="172">
        <v>275.91000000000003</v>
      </c>
      <c r="M20" s="172">
        <v>0</v>
      </c>
      <c r="N20" s="172">
        <v>3473.6</v>
      </c>
      <c r="P20" s="194"/>
    </row>
    <row r="21" spans="1:23">
      <c r="A21" s="151">
        <v>14</v>
      </c>
      <c r="B21" s="175" t="s">
        <v>29</v>
      </c>
      <c r="C21" s="320">
        <v>0</v>
      </c>
      <c r="D21" s="320">
        <v>0</v>
      </c>
      <c r="E21" s="320">
        <v>2053.44</v>
      </c>
      <c r="F21" s="320">
        <v>0</v>
      </c>
      <c r="G21" s="320">
        <v>59.82</v>
      </c>
      <c r="H21" s="320">
        <v>0</v>
      </c>
      <c r="I21" s="320">
        <v>0</v>
      </c>
      <c r="J21" s="320">
        <v>0</v>
      </c>
      <c r="K21" s="320">
        <v>419.79</v>
      </c>
      <c r="L21" s="320">
        <v>275.91000000000003</v>
      </c>
      <c r="M21" s="320">
        <v>0</v>
      </c>
      <c r="N21" s="320">
        <v>2808.96</v>
      </c>
      <c r="O21" s="175"/>
      <c r="P21" s="194"/>
    </row>
    <row r="22" spans="1:23">
      <c r="A22" s="151">
        <v>15</v>
      </c>
      <c r="B22" s="175" t="s">
        <v>756</v>
      </c>
      <c r="C22" s="320" t="s">
        <v>670</v>
      </c>
      <c r="D22" s="320" t="s">
        <v>670</v>
      </c>
      <c r="E22" s="320" t="s">
        <v>670</v>
      </c>
      <c r="F22" s="320" t="s">
        <v>670</v>
      </c>
      <c r="G22" s="320" t="s">
        <v>670</v>
      </c>
      <c r="H22" s="320" t="s">
        <v>670</v>
      </c>
      <c r="I22" s="320" t="s">
        <v>670</v>
      </c>
      <c r="J22" s="320" t="s">
        <v>670</v>
      </c>
      <c r="K22" s="320" t="s">
        <v>670</v>
      </c>
      <c r="L22" s="320" t="s">
        <v>670</v>
      </c>
      <c r="M22" s="320" t="s">
        <v>670</v>
      </c>
      <c r="N22" s="320" t="s">
        <v>670</v>
      </c>
      <c r="O22" s="175"/>
      <c r="W22" s="149"/>
    </row>
    <row r="23" spans="1:23">
      <c r="A23" s="151">
        <v>16</v>
      </c>
      <c r="B23" s="175" t="s">
        <v>757</v>
      </c>
      <c r="C23" s="320" t="s">
        <v>670</v>
      </c>
      <c r="D23" s="320" t="s">
        <v>670</v>
      </c>
      <c r="E23" s="320" t="s">
        <v>670</v>
      </c>
      <c r="F23" s="320" t="s">
        <v>670</v>
      </c>
      <c r="G23" s="320" t="s">
        <v>670</v>
      </c>
      <c r="H23" s="320" t="s">
        <v>670</v>
      </c>
      <c r="I23" s="320" t="s">
        <v>670</v>
      </c>
      <c r="J23" s="320" t="s">
        <v>670</v>
      </c>
      <c r="K23" s="320" t="s">
        <v>670</v>
      </c>
      <c r="L23" s="320" t="s">
        <v>670</v>
      </c>
      <c r="M23" s="320" t="s">
        <v>670</v>
      </c>
      <c r="N23" s="320" t="s">
        <v>670</v>
      </c>
      <c r="O23" s="175"/>
      <c r="W23" s="149"/>
    </row>
    <row r="24" spans="1:23">
      <c r="A24" s="151">
        <v>17</v>
      </c>
      <c r="B24" s="175" t="s">
        <v>759</v>
      </c>
      <c r="C24" s="320" t="s">
        <v>670</v>
      </c>
      <c r="D24" s="320" t="s">
        <v>670</v>
      </c>
      <c r="E24" s="320" t="s">
        <v>670</v>
      </c>
      <c r="F24" s="320" t="s">
        <v>670</v>
      </c>
      <c r="G24" s="320" t="s">
        <v>670</v>
      </c>
      <c r="H24" s="320" t="s">
        <v>670</v>
      </c>
      <c r="I24" s="320" t="s">
        <v>670</v>
      </c>
      <c r="J24" s="320" t="s">
        <v>670</v>
      </c>
      <c r="K24" s="320" t="s">
        <v>670</v>
      </c>
      <c r="L24" s="320" t="s">
        <v>670</v>
      </c>
      <c r="M24" s="320" t="s">
        <v>670</v>
      </c>
      <c r="N24" s="320" t="s">
        <v>670</v>
      </c>
      <c r="O24" s="175"/>
      <c r="W24" s="149"/>
    </row>
    <row r="25" spans="1:23">
      <c r="A25" s="151">
        <v>18</v>
      </c>
      <c r="B25" s="175" t="s">
        <v>758</v>
      </c>
      <c r="C25" s="320" t="s">
        <v>670</v>
      </c>
      <c r="D25" s="320" t="s">
        <v>670</v>
      </c>
      <c r="E25" s="320" t="s">
        <v>670</v>
      </c>
      <c r="F25" s="320" t="s">
        <v>670</v>
      </c>
      <c r="G25" s="320" t="s">
        <v>670</v>
      </c>
      <c r="H25" s="320" t="s">
        <v>670</v>
      </c>
      <c r="I25" s="320" t="s">
        <v>670</v>
      </c>
      <c r="J25" s="320" t="s">
        <v>670</v>
      </c>
      <c r="K25" s="320" t="s">
        <v>670</v>
      </c>
      <c r="L25" s="320" t="s">
        <v>670</v>
      </c>
      <c r="M25" s="320" t="s">
        <v>670</v>
      </c>
      <c r="N25" s="320" t="s">
        <v>670</v>
      </c>
      <c r="O25" s="175"/>
      <c r="W25" s="149"/>
    </row>
    <row r="26" spans="1:23">
      <c r="A26" s="151">
        <v>19</v>
      </c>
      <c r="B26" s="175" t="s">
        <v>760</v>
      </c>
      <c r="C26" s="320" t="s">
        <v>670</v>
      </c>
      <c r="D26" s="320" t="s">
        <v>670</v>
      </c>
      <c r="E26" s="320" t="s">
        <v>670</v>
      </c>
      <c r="F26" s="320" t="s">
        <v>670</v>
      </c>
      <c r="G26" s="320" t="s">
        <v>670</v>
      </c>
      <c r="H26" s="320" t="s">
        <v>670</v>
      </c>
      <c r="I26" s="320" t="s">
        <v>670</v>
      </c>
      <c r="J26" s="320" t="s">
        <v>670</v>
      </c>
      <c r="K26" s="320" t="s">
        <v>670</v>
      </c>
      <c r="L26" s="320" t="s">
        <v>670</v>
      </c>
      <c r="M26" s="320" t="s">
        <v>670</v>
      </c>
      <c r="N26" s="320" t="s">
        <v>670</v>
      </c>
      <c r="O26" s="175"/>
      <c r="W26" s="149"/>
    </row>
    <row r="27" spans="1:23">
      <c r="A27" s="151">
        <v>20</v>
      </c>
      <c r="B27" s="175" t="s">
        <v>761</v>
      </c>
      <c r="C27" s="320" t="s">
        <v>670</v>
      </c>
      <c r="D27" s="320" t="s">
        <v>670</v>
      </c>
      <c r="E27" s="320" t="s">
        <v>670</v>
      </c>
      <c r="F27" s="320" t="s">
        <v>670</v>
      </c>
      <c r="G27" s="320" t="s">
        <v>670</v>
      </c>
      <c r="H27" s="320" t="s">
        <v>670</v>
      </c>
      <c r="I27" s="320" t="s">
        <v>670</v>
      </c>
      <c r="J27" s="320" t="s">
        <v>670</v>
      </c>
      <c r="K27" s="320" t="s">
        <v>670</v>
      </c>
      <c r="L27" s="320" t="s">
        <v>670</v>
      </c>
      <c r="M27" s="320" t="s">
        <v>670</v>
      </c>
      <c r="N27" s="320" t="s">
        <v>670</v>
      </c>
      <c r="O27" s="175"/>
      <c r="W27" s="149"/>
    </row>
    <row r="28" spans="1:23">
      <c r="A28" s="151">
        <v>21</v>
      </c>
      <c r="B28" s="175" t="s">
        <v>762</v>
      </c>
      <c r="C28" s="320" t="s">
        <v>670</v>
      </c>
      <c r="D28" s="320" t="s">
        <v>670</v>
      </c>
      <c r="E28" s="320" t="s">
        <v>670</v>
      </c>
      <c r="F28" s="320" t="s">
        <v>670</v>
      </c>
      <c r="G28" s="320" t="s">
        <v>670</v>
      </c>
      <c r="H28" s="320" t="s">
        <v>670</v>
      </c>
      <c r="I28" s="320" t="s">
        <v>670</v>
      </c>
      <c r="J28" s="320" t="s">
        <v>670</v>
      </c>
      <c r="K28" s="320" t="s">
        <v>670</v>
      </c>
      <c r="L28" s="320" t="s">
        <v>670</v>
      </c>
      <c r="M28" s="320" t="s">
        <v>670</v>
      </c>
      <c r="N28" s="320" t="s">
        <v>670</v>
      </c>
      <c r="O28" s="175"/>
      <c r="W28" s="149"/>
    </row>
    <row r="29" spans="1:23">
      <c r="A29" s="151">
        <v>22</v>
      </c>
      <c r="B29" s="175" t="s">
        <v>763</v>
      </c>
      <c r="C29" s="320" t="s">
        <v>670</v>
      </c>
      <c r="D29" s="320" t="s">
        <v>670</v>
      </c>
      <c r="E29" s="320" t="s">
        <v>670</v>
      </c>
      <c r="F29" s="320" t="s">
        <v>670</v>
      </c>
      <c r="G29" s="320" t="s">
        <v>670</v>
      </c>
      <c r="H29" s="320" t="s">
        <v>670</v>
      </c>
      <c r="I29" s="320" t="s">
        <v>670</v>
      </c>
      <c r="J29" s="320" t="s">
        <v>670</v>
      </c>
      <c r="K29" s="320" t="s">
        <v>670</v>
      </c>
      <c r="L29" s="320" t="s">
        <v>670</v>
      </c>
      <c r="M29" s="320" t="s">
        <v>670</v>
      </c>
      <c r="N29" s="320" t="s">
        <v>670</v>
      </c>
      <c r="O29" s="175"/>
      <c r="W29" s="149"/>
    </row>
    <row r="30" spans="1:23">
      <c r="A30" s="151">
        <v>23</v>
      </c>
      <c r="B30" s="175" t="s">
        <v>764</v>
      </c>
      <c r="C30" s="320" t="s">
        <v>670</v>
      </c>
      <c r="D30" s="320" t="s">
        <v>670</v>
      </c>
      <c r="E30" s="320" t="s">
        <v>670</v>
      </c>
      <c r="F30" s="320" t="s">
        <v>670</v>
      </c>
      <c r="G30" s="320" t="s">
        <v>670</v>
      </c>
      <c r="H30" s="320" t="s">
        <v>670</v>
      </c>
      <c r="I30" s="320" t="s">
        <v>670</v>
      </c>
      <c r="J30" s="320" t="s">
        <v>670</v>
      </c>
      <c r="K30" s="320" t="s">
        <v>670</v>
      </c>
      <c r="L30" s="320" t="s">
        <v>670</v>
      </c>
      <c r="M30" s="320" t="s">
        <v>670</v>
      </c>
      <c r="N30" s="320" t="s">
        <v>670</v>
      </c>
      <c r="O30" s="175"/>
      <c r="W30" s="149"/>
    </row>
    <row r="31" spans="1:23">
      <c r="A31" s="151">
        <v>24</v>
      </c>
      <c r="B31" s="175" t="s">
        <v>765</v>
      </c>
      <c r="C31" s="320" t="s">
        <v>670</v>
      </c>
      <c r="D31" s="320" t="s">
        <v>670</v>
      </c>
      <c r="E31" s="320" t="s">
        <v>670</v>
      </c>
      <c r="F31" s="320" t="s">
        <v>670</v>
      </c>
      <c r="G31" s="320" t="s">
        <v>670</v>
      </c>
      <c r="H31" s="320" t="s">
        <v>670</v>
      </c>
      <c r="I31" s="320" t="s">
        <v>670</v>
      </c>
      <c r="J31" s="320" t="s">
        <v>670</v>
      </c>
      <c r="K31" s="320" t="s">
        <v>670</v>
      </c>
      <c r="L31" s="320" t="s">
        <v>670</v>
      </c>
      <c r="M31" s="320" t="s">
        <v>670</v>
      </c>
      <c r="N31" s="320" t="s">
        <v>670</v>
      </c>
      <c r="O31" s="175"/>
      <c r="W31" s="149"/>
    </row>
    <row r="32" spans="1:23">
      <c r="A32" s="175"/>
      <c r="B32" s="175"/>
      <c r="C32" s="320"/>
      <c r="D32" s="320"/>
      <c r="E32" s="320"/>
      <c r="F32" s="320"/>
      <c r="G32" s="320"/>
      <c r="H32" s="175"/>
      <c r="I32" s="175"/>
      <c r="J32" s="175"/>
      <c r="K32" s="175"/>
      <c r="L32" s="175"/>
      <c r="M32" s="175"/>
      <c r="N32" s="175"/>
      <c r="O32" s="175"/>
      <c r="W32" s="149"/>
    </row>
    <row r="33" spans="1:28">
      <c r="A33" s="175"/>
      <c r="B33" s="175"/>
      <c r="C33" s="320"/>
      <c r="D33" s="320"/>
      <c r="E33" s="320"/>
      <c r="F33" s="320"/>
      <c r="G33" s="320"/>
      <c r="H33" s="175"/>
      <c r="I33" s="175"/>
      <c r="J33" s="175"/>
      <c r="K33" s="175"/>
      <c r="L33" s="175"/>
      <c r="M33" s="175"/>
      <c r="N33" s="175"/>
      <c r="O33" s="175"/>
      <c r="W33" s="149"/>
    </row>
    <row r="34" spans="1:28">
      <c r="C34" s="174"/>
      <c r="D34" s="174"/>
      <c r="E34" s="174"/>
      <c r="F34" s="174"/>
      <c r="G34" s="174"/>
      <c r="H34" s="149"/>
      <c r="I34" s="149"/>
      <c r="J34" s="149"/>
      <c r="K34" s="149"/>
      <c r="L34" s="149"/>
      <c r="M34" s="149"/>
      <c r="N34" s="149"/>
      <c r="O34" s="175"/>
    </row>
    <row r="35" spans="1:28">
      <c r="A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75"/>
    </row>
    <row r="36" spans="1:28" ht="3.75" customHeight="1"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75"/>
    </row>
    <row r="37" spans="1:28">
      <c r="B37" s="176" t="s">
        <v>613</v>
      </c>
      <c r="C37" s="167"/>
      <c r="D37" s="177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75"/>
    </row>
    <row r="38" spans="1:28">
      <c r="B38" s="178" t="s">
        <v>738</v>
      </c>
      <c r="C38" s="353">
        <v>1</v>
      </c>
      <c r="D38" s="354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75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</row>
    <row r="39" spans="1:28">
      <c r="B39" s="178" t="s">
        <v>739</v>
      </c>
      <c r="C39" s="353">
        <f>-0.0022</f>
        <v>-2.2000000000000001E-3</v>
      </c>
      <c r="D39" s="354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75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</row>
    <row r="40" spans="1:28">
      <c r="B40" s="180" t="s">
        <v>740</v>
      </c>
      <c r="C40" s="355">
        <f>C38+C39</f>
        <v>0.99780000000000002</v>
      </c>
      <c r="D40" s="356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75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</row>
    <row r="41" spans="1:28" ht="27" customHeight="1">
      <c r="B41" s="150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75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</row>
    <row r="42" spans="1:28" ht="23.25">
      <c r="A42" s="201" t="s">
        <v>755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</row>
    <row r="43" spans="1:28">
      <c r="A43" s="182"/>
      <c r="B43" s="183"/>
      <c r="C43" s="183"/>
      <c r="D43" s="184"/>
      <c r="E43" s="184"/>
      <c r="F43" s="184"/>
      <c r="G43" s="184"/>
      <c r="H43" s="184" t="s">
        <v>646</v>
      </c>
      <c r="I43" s="184" t="s">
        <v>650</v>
      </c>
      <c r="J43" s="184"/>
      <c r="K43" s="184" t="s">
        <v>654</v>
      </c>
      <c r="L43" s="184" t="s">
        <v>635</v>
      </c>
      <c r="M43" s="184"/>
      <c r="N43" s="184" t="s">
        <v>6</v>
      </c>
      <c r="P43" s="184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</row>
    <row r="44" spans="1:28">
      <c r="A44" s="185"/>
      <c r="B44" s="186"/>
      <c r="C44" s="186"/>
      <c r="D44" s="187"/>
      <c r="E44" s="187" t="s">
        <v>633</v>
      </c>
      <c r="F44" s="187" t="s">
        <v>634</v>
      </c>
      <c r="G44" s="187" t="s">
        <v>643</v>
      </c>
      <c r="H44" s="187" t="s">
        <v>647</v>
      </c>
      <c r="I44" s="187" t="s">
        <v>651</v>
      </c>
      <c r="J44" s="187"/>
      <c r="K44" s="187" t="s">
        <v>655</v>
      </c>
      <c r="L44" s="187" t="s">
        <v>12</v>
      </c>
      <c r="M44" s="187"/>
      <c r="N44" s="187" t="s">
        <v>654</v>
      </c>
      <c r="P44" s="187" t="s">
        <v>767</v>
      </c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</row>
    <row r="45" spans="1:28">
      <c r="A45" s="188"/>
      <c r="B45" s="186"/>
      <c r="C45" s="186" t="s">
        <v>641</v>
      </c>
      <c r="D45" s="187" t="s">
        <v>636</v>
      </c>
      <c r="E45" s="187" t="s">
        <v>637</v>
      </c>
      <c r="F45" s="187" t="s">
        <v>11</v>
      </c>
      <c r="G45" s="187" t="s">
        <v>644</v>
      </c>
      <c r="H45" s="187" t="s">
        <v>648</v>
      </c>
      <c r="I45" s="187" t="s">
        <v>652</v>
      </c>
      <c r="J45" s="187" t="s">
        <v>25</v>
      </c>
      <c r="K45" s="187" t="s">
        <v>656</v>
      </c>
      <c r="L45" s="187" t="s">
        <v>658</v>
      </c>
      <c r="M45" s="187" t="s">
        <v>589</v>
      </c>
      <c r="N45" s="187" t="s">
        <v>660</v>
      </c>
      <c r="P45" s="187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</row>
    <row r="46" spans="1:28">
      <c r="A46" s="189" t="s">
        <v>614</v>
      </c>
      <c r="B46" s="190"/>
      <c r="C46" s="190" t="s">
        <v>642</v>
      </c>
      <c r="D46" s="191" t="s">
        <v>638</v>
      </c>
      <c r="E46" s="191" t="s">
        <v>639</v>
      </c>
      <c r="F46" s="191" t="s">
        <v>640</v>
      </c>
      <c r="G46" s="191" t="s">
        <v>645</v>
      </c>
      <c r="H46" s="191" t="s">
        <v>649</v>
      </c>
      <c r="I46" s="191" t="s">
        <v>653</v>
      </c>
      <c r="J46" s="191" t="s">
        <v>640</v>
      </c>
      <c r="K46" s="192" t="s">
        <v>657</v>
      </c>
      <c r="L46" s="191" t="s">
        <v>659</v>
      </c>
      <c r="M46" s="191" t="s">
        <v>7</v>
      </c>
      <c r="N46" s="191" t="s">
        <v>661</v>
      </c>
      <c r="P46" s="191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</row>
    <row r="47" spans="1:28" ht="6.6" customHeight="1">
      <c r="A47" s="163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50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</row>
    <row r="48" spans="1:28">
      <c r="A48" s="173">
        <v>1</v>
      </c>
      <c r="B48" s="171" t="s">
        <v>15</v>
      </c>
      <c r="C48" s="172">
        <f t="shared" ref="C48:G61" si="0">IF(C8&gt;0,ROUND(C8*inflat,2),0)</f>
        <v>182.01</v>
      </c>
      <c r="D48" s="172">
        <f t="shared" si="0"/>
        <v>328.72</v>
      </c>
      <c r="E48" s="172">
        <f t="shared" si="0"/>
        <v>1507.26</v>
      </c>
      <c r="F48" s="172">
        <f t="shared" si="0"/>
        <v>386.57</v>
      </c>
      <c r="G48" s="172">
        <f t="shared" ref="G48:K61" si="1">IF(G8&gt;0,ROUND(G8*inflat,2),0)</f>
        <v>59.61</v>
      </c>
      <c r="H48" s="172">
        <f t="shared" ref="H48:M48" si="2">IF(H8&gt;0,ROUND(H8*inflat,2),0)</f>
        <v>218.16</v>
      </c>
      <c r="I48" s="172">
        <f t="shared" si="2"/>
        <v>109.66</v>
      </c>
      <c r="J48" s="172">
        <f>IF(J8&gt;0,ROUND(J8*inflat,2),0)</f>
        <v>43.62</v>
      </c>
      <c r="K48" s="172">
        <f t="shared" si="2"/>
        <v>418.55</v>
      </c>
      <c r="L48" s="172">
        <f t="shared" ref="L48:M61" si="3">IF(L8&gt;0,ROUND(L8*inflat,2),0)</f>
        <v>377.28</v>
      </c>
      <c r="M48" s="172">
        <f t="shared" si="2"/>
        <v>0</v>
      </c>
      <c r="N48" s="172">
        <f>SUM(C48:M48)</f>
        <v>3631.4399999999996</v>
      </c>
      <c r="P48" s="328">
        <f>C39</f>
        <v>-2.2000000000000001E-3</v>
      </c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</row>
    <row r="49" spans="1:48">
      <c r="A49" s="173">
        <v>2</v>
      </c>
      <c r="B49" s="171" t="s">
        <v>16</v>
      </c>
      <c r="C49" s="172">
        <f t="shared" si="0"/>
        <v>182.01</v>
      </c>
      <c r="D49" s="172">
        <f t="shared" si="0"/>
        <v>328.72</v>
      </c>
      <c r="E49" s="172">
        <f t="shared" si="0"/>
        <v>1507.26</v>
      </c>
      <c r="F49" s="172">
        <f t="shared" si="0"/>
        <v>386.57</v>
      </c>
      <c r="G49" s="172">
        <f t="shared" si="1"/>
        <v>59.61</v>
      </c>
      <c r="H49" s="172">
        <f t="shared" si="1"/>
        <v>218.16</v>
      </c>
      <c r="I49" s="172">
        <f t="shared" si="1"/>
        <v>109.66</v>
      </c>
      <c r="J49" s="172">
        <f t="shared" si="1"/>
        <v>43.62</v>
      </c>
      <c r="K49" s="172">
        <f t="shared" si="1"/>
        <v>418.55</v>
      </c>
      <c r="L49" s="172">
        <f t="shared" si="3"/>
        <v>377.28</v>
      </c>
      <c r="M49" s="172">
        <f t="shared" si="3"/>
        <v>0</v>
      </c>
      <c r="N49" s="172">
        <f t="shared" ref="N49:N61" si="4">SUM(C49:M49)</f>
        <v>3631.4399999999996</v>
      </c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</row>
    <row r="50" spans="1:48">
      <c r="A50" s="173">
        <v>3</v>
      </c>
      <c r="B50" s="171" t="s">
        <v>17</v>
      </c>
      <c r="C50" s="172">
        <f t="shared" si="0"/>
        <v>364</v>
      </c>
      <c r="D50" s="172">
        <f t="shared" si="0"/>
        <v>657.42</v>
      </c>
      <c r="E50" s="172">
        <f t="shared" si="0"/>
        <v>3014.51</v>
      </c>
      <c r="F50" s="172">
        <f t="shared" si="0"/>
        <v>773.16</v>
      </c>
      <c r="G50" s="172">
        <f t="shared" si="1"/>
        <v>119.28</v>
      </c>
      <c r="H50" s="172">
        <f t="shared" si="1"/>
        <v>436.31</v>
      </c>
      <c r="I50" s="172">
        <f t="shared" si="1"/>
        <v>219.36</v>
      </c>
      <c r="J50" s="172">
        <f t="shared" si="1"/>
        <v>87.27</v>
      </c>
      <c r="K50" s="172">
        <f t="shared" si="1"/>
        <v>837.09</v>
      </c>
      <c r="L50" s="172">
        <f t="shared" si="3"/>
        <v>754.52</v>
      </c>
      <c r="M50" s="172">
        <f t="shared" si="3"/>
        <v>0</v>
      </c>
      <c r="N50" s="172">
        <f t="shared" si="4"/>
        <v>7262.92</v>
      </c>
      <c r="P50" s="179"/>
      <c r="Q50" s="179"/>
    </row>
    <row r="51" spans="1:48">
      <c r="A51" s="173">
        <v>4</v>
      </c>
      <c r="B51" s="171" t="s">
        <v>18</v>
      </c>
      <c r="C51" s="172">
        <f t="shared" si="0"/>
        <v>364</v>
      </c>
      <c r="D51" s="172">
        <f t="shared" si="0"/>
        <v>657.42</v>
      </c>
      <c r="E51" s="172">
        <f t="shared" si="0"/>
        <v>3014.47</v>
      </c>
      <c r="F51" s="172">
        <f t="shared" si="0"/>
        <v>773.16</v>
      </c>
      <c r="G51" s="172">
        <f t="shared" si="1"/>
        <v>119.3</v>
      </c>
      <c r="H51" s="172">
        <f t="shared" si="1"/>
        <v>436.31</v>
      </c>
      <c r="I51" s="172">
        <f t="shared" si="1"/>
        <v>219.36</v>
      </c>
      <c r="J51" s="172">
        <f t="shared" si="1"/>
        <v>130.9</v>
      </c>
      <c r="K51" s="172">
        <f t="shared" si="1"/>
        <v>837.09</v>
      </c>
      <c r="L51" s="172">
        <f t="shared" si="3"/>
        <v>754.57</v>
      </c>
      <c r="M51" s="172">
        <f t="shared" si="3"/>
        <v>0</v>
      </c>
      <c r="N51" s="172">
        <f t="shared" si="4"/>
        <v>7306.58</v>
      </c>
      <c r="P51" s="179"/>
      <c r="Q51" s="179"/>
    </row>
    <row r="52" spans="1:48">
      <c r="A52" s="173">
        <v>5</v>
      </c>
      <c r="B52" s="171" t="s">
        <v>19</v>
      </c>
      <c r="C52" s="172">
        <f t="shared" si="0"/>
        <v>364</v>
      </c>
      <c r="D52" s="172">
        <f t="shared" si="0"/>
        <v>657.42</v>
      </c>
      <c r="E52" s="172">
        <f t="shared" si="0"/>
        <v>2652.75</v>
      </c>
      <c r="F52" s="172">
        <f t="shared" si="0"/>
        <v>556.54999999999995</v>
      </c>
      <c r="G52" s="172">
        <f t="shared" si="1"/>
        <v>129.32</v>
      </c>
      <c r="H52" s="172">
        <f t="shared" si="1"/>
        <v>436.31</v>
      </c>
      <c r="I52" s="172">
        <f t="shared" si="1"/>
        <v>291.99</v>
      </c>
      <c r="J52" s="172">
        <f t="shared" si="1"/>
        <v>213.81</v>
      </c>
      <c r="K52" s="172">
        <f t="shared" si="1"/>
        <v>907.52</v>
      </c>
      <c r="L52" s="172">
        <f t="shared" si="3"/>
        <v>717.44</v>
      </c>
      <c r="M52" s="172">
        <f t="shared" si="3"/>
        <v>0</v>
      </c>
      <c r="N52" s="172">
        <f t="shared" si="4"/>
        <v>6927.1100000000006</v>
      </c>
      <c r="P52" s="179"/>
      <c r="Q52" s="179"/>
    </row>
    <row r="53" spans="1:48">
      <c r="A53" s="173">
        <v>6</v>
      </c>
      <c r="B53" s="171" t="s">
        <v>20</v>
      </c>
      <c r="C53" s="172">
        <f t="shared" ref="C53:M53" si="5">IF(C13&gt;0,ROUND(C13*inflat,2),0)</f>
        <v>364</v>
      </c>
      <c r="D53" s="172">
        <f t="shared" si="5"/>
        <v>657.42</v>
      </c>
      <c r="E53" s="172">
        <f t="shared" si="5"/>
        <v>3901.09</v>
      </c>
      <c r="F53" s="172">
        <f t="shared" si="5"/>
        <v>463.34</v>
      </c>
      <c r="G53" s="172">
        <f t="shared" si="5"/>
        <v>125.39</v>
      </c>
      <c r="H53" s="172">
        <f t="shared" si="5"/>
        <v>698.1</v>
      </c>
      <c r="I53" s="172">
        <f t="shared" si="5"/>
        <v>366.02</v>
      </c>
      <c r="J53" s="172">
        <f t="shared" si="5"/>
        <v>493.03</v>
      </c>
      <c r="K53" s="172">
        <f t="shared" si="5"/>
        <v>879.93</v>
      </c>
      <c r="L53" s="172">
        <f t="shared" si="5"/>
        <v>689.27</v>
      </c>
      <c r="M53" s="172">
        <f t="shared" si="5"/>
        <v>0</v>
      </c>
      <c r="N53" s="172">
        <f t="shared" ref="N53:N58" si="6">SUM(C53:M53)</f>
        <v>8637.59</v>
      </c>
      <c r="P53" s="179"/>
      <c r="Q53" s="179"/>
    </row>
    <row r="54" spans="1:48">
      <c r="A54" s="173">
        <v>7</v>
      </c>
      <c r="B54" s="171" t="s">
        <v>21</v>
      </c>
      <c r="C54" s="172">
        <f t="shared" ref="C54:M54" si="7">IF(C14&gt;0,ROUND(C14*inflat,2),0)</f>
        <v>2512.2600000000002</v>
      </c>
      <c r="D54" s="172">
        <f t="shared" si="7"/>
        <v>0</v>
      </c>
      <c r="E54" s="172">
        <f t="shared" si="7"/>
        <v>8289.83</v>
      </c>
      <c r="F54" s="172">
        <f t="shared" si="7"/>
        <v>7740.1</v>
      </c>
      <c r="G54" s="172">
        <f t="shared" si="7"/>
        <v>399.9</v>
      </c>
      <c r="H54" s="172">
        <f t="shared" si="7"/>
        <v>349.05</v>
      </c>
      <c r="I54" s="172">
        <f t="shared" si="7"/>
        <v>0</v>
      </c>
      <c r="J54" s="172">
        <f t="shared" si="7"/>
        <v>0</v>
      </c>
      <c r="K54" s="172">
        <f t="shared" si="7"/>
        <v>2806.32</v>
      </c>
      <c r="L54" s="172">
        <f t="shared" si="7"/>
        <v>3179.22</v>
      </c>
      <c r="M54" s="172">
        <f t="shared" si="7"/>
        <v>0</v>
      </c>
      <c r="N54" s="172">
        <f t="shared" si="6"/>
        <v>25276.680000000004</v>
      </c>
      <c r="P54" s="179"/>
      <c r="Q54" s="179"/>
    </row>
    <row r="55" spans="1:48">
      <c r="A55" s="170">
        <v>8</v>
      </c>
      <c r="B55" s="175" t="s">
        <v>22</v>
      </c>
      <c r="C55" s="172">
        <f t="shared" ref="C55:M55" si="8">IF(C15&gt;0,ROUND(C15*inflat,2),0)</f>
        <v>2512.2600000000002</v>
      </c>
      <c r="D55" s="172">
        <f t="shared" si="8"/>
        <v>0</v>
      </c>
      <c r="E55" s="172">
        <f t="shared" si="8"/>
        <v>0</v>
      </c>
      <c r="F55" s="172">
        <f t="shared" si="8"/>
        <v>38.380000000000003</v>
      </c>
      <c r="G55" s="172">
        <f t="shared" si="8"/>
        <v>0</v>
      </c>
      <c r="H55" s="172">
        <f t="shared" si="8"/>
        <v>0</v>
      </c>
      <c r="I55" s="172">
        <f t="shared" si="8"/>
        <v>0</v>
      </c>
      <c r="J55" s="172">
        <f t="shared" si="8"/>
        <v>0</v>
      </c>
      <c r="K55" s="172">
        <f t="shared" si="8"/>
        <v>0</v>
      </c>
      <c r="L55" s="172">
        <f t="shared" si="8"/>
        <v>0</v>
      </c>
      <c r="M55" s="172">
        <f t="shared" si="8"/>
        <v>23852.62</v>
      </c>
      <c r="N55" s="172">
        <f t="shared" si="6"/>
        <v>26403.26</v>
      </c>
      <c r="P55" s="179"/>
      <c r="Q55" s="179"/>
    </row>
    <row r="56" spans="1:48">
      <c r="A56" s="173">
        <v>9</v>
      </c>
      <c r="B56" s="171" t="s">
        <v>26</v>
      </c>
      <c r="C56" s="172">
        <f t="shared" ref="C56:M56" si="9">IF(C16&gt;0,ROUND(C16*inflat,2),0)</f>
        <v>182.02</v>
      </c>
      <c r="D56" s="172">
        <f t="shared" si="9"/>
        <v>328.72</v>
      </c>
      <c r="E56" s="172">
        <f t="shared" si="9"/>
        <v>2269.98</v>
      </c>
      <c r="F56" s="172">
        <f t="shared" si="9"/>
        <v>309.11</v>
      </c>
      <c r="G56" s="172">
        <f t="shared" si="9"/>
        <v>80.75</v>
      </c>
      <c r="H56" s="172">
        <f t="shared" si="9"/>
        <v>218.16</v>
      </c>
      <c r="I56" s="172">
        <f t="shared" si="9"/>
        <v>145.97999999999999</v>
      </c>
      <c r="J56" s="172">
        <f t="shared" si="9"/>
        <v>65.44</v>
      </c>
      <c r="K56" s="172">
        <f t="shared" si="9"/>
        <v>566.64</v>
      </c>
      <c r="L56" s="172">
        <f t="shared" si="9"/>
        <v>474.6</v>
      </c>
      <c r="M56" s="172">
        <f t="shared" si="9"/>
        <v>0</v>
      </c>
      <c r="N56" s="172">
        <f t="shared" si="6"/>
        <v>4641.4000000000005</v>
      </c>
      <c r="P56" s="179"/>
      <c r="Q56" s="179"/>
    </row>
    <row r="57" spans="1:48">
      <c r="A57" s="173">
        <v>10</v>
      </c>
      <c r="B57" s="171" t="s">
        <v>27</v>
      </c>
      <c r="C57" s="172">
        <f t="shared" ref="C57:M57" si="10">IF(C17&gt;0,ROUND(C17*inflat,2),0)</f>
        <v>182.02</v>
      </c>
      <c r="D57" s="172">
        <f t="shared" si="10"/>
        <v>328.72</v>
      </c>
      <c r="E57" s="172">
        <f t="shared" si="10"/>
        <v>2269.98</v>
      </c>
      <c r="F57" s="172">
        <f t="shared" si="10"/>
        <v>309.11</v>
      </c>
      <c r="G57" s="172">
        <f t="shared" si="10"/>
        <v>80.75</v>
      </c>
      <c r="H57" s="172">
        <f t="shared" si="10"/>
        <v>218.16</v>
      </c>
      <c r="I57" s="172">
        <f t="shared" si="10"/>
        <v>145.97999999999999</v>
      </c>
      <c r="J57" s="172">
        <f t="shared" si="10"/>
        <v>65.44</v>
      </c>
      <c r="K57" s="172">
        <f t="shared" si="10"/>
        <v>566.64</v>
      </c>
      <c r="L57" s="172">
        <f t="shared" si="10"/>
        <v>474.6</v>
      </c>
      <c r="M57" s="172">
        <f t="shared" si="10"/>
        <v>0</v>
      </c>
      <c r="N57" s="172">
        <f t="shared" si="6"/>
        <v>4641.4000000000005</v>
      </c>
      <c r="P57" s="179"/>
      <c r="Q57" s="179"/>
    </row>
    <row r="58" spans="1:48">
      <c r="A58" s="173">
        <v>11</v>
      </c>
      <c r="B58" s="171" t="s">
        <v>28</v>
      </c>
      <c r="C58" s="172">
        <f t="shared" ref="C58:M58" si="11">IF(C18&gt;0,ROUND(C18*inflat,2),0)</f>
        <v>364</v>
      </c>
      <c r="D58" s="172">
        <f t="shared" si="11"/>
        <v>657.42</v>
      </c>
      <c r="E58" s="172">
        <f t="shared" si="11"/>
        <v>4539.9399999999996</v>
      </c>
      <c r="F58" s="172">
        <f t="shared" si="11"/>
        <v>618.22</v>
      </c>
      <c r="G58" s="172">
        <f t="shared" si="11"/>
        <v>161.47</v>
      </c>
      <c r="H58" s="172">
        <f t="shared" si="11"/>
        <v>436.31</v>
      </c>
      <c r="I58" s="172">
        <f t="shared" si="11"/>
        <v>291.99</v>
      </c>
      <c r="J58" s="172">
        <f t="shared" si="11"/>
        <v>130.9</v>
      </c>
      <c r="K58" s="172">
        <f t="shared" si="11"/>
        <v>1133.23</v>
      </c>
      <c r="L58" s="172">
        <f t="shared" si="11"/>
        <v>949.21</v>
      </c>
      <c r="M58" s="172">
        <f t="shared" si="11"/>
        <v>0</v>
      </c>
      <c r="N58" s="172">
        <f t="shared" si="6"/>
        <v>9282.6899999999987</v>
      </c>
      <c r="P58" s="179"/>
      <c r="Q58" s="179"/>
    </row>
    <row r="59" spans="1:48">
      <c r="A59" s="173">
        <v>12</v>
      </c>
      <c r="B59" s="171" t="s">
        <v>23</v>
      </c>
      <c r="C59" s="172">
        <f t="shared" si="0"/>
        <v>364</v>
      </c>
      <c r="D59" s="172">
        <f t="shared" si="0"/>
        <v>657.42</v>
      </c>
      <c r="E59" s="172">
        <f t="shared" si="0"/>
        <v>6631.89</v>
      </c>
      <c r="F59" s="172">
        <f t="shared" si="0"/>
        <v>463.34</v>
      </c>
      <c r="G59" s="172">
        <f t="shared" si="1"/>
        <v>207.31</v>
      </c>
      <c r="H59" s="172">
        <f t="shared" si="1"/>
        <v>1221.6600000000001</v>
      </c>
      <c r="I59" s="172">
        <f t="shared" si="1"/>
        <v>366.02</v>
      </c>
      <c r="J59" s="172">
        <f t="shared" si="1"/>
        <v>493.03</v>
      </c>
      <c r="K59" s="172">
        <f t="shared" si="1"/>
        <v>1646.82</v>
      </c>
      <c r="L59" s="172">
        <f t="shared" si="3"/>
        <v>1119.43</v>
      </c>
      <c r="M59" s="172">
        <f t="shared" si="3"/>
        <v>0</v>
      </c>
      <c r="N59" s="172">
        <f t="shared" si="4"/>
        <v>13170.920000000002</v>
      </c>
      <c r="P59" s="179"/>
      <c r="Q59" s="179"/>
    </row>
    <row r="60" spans="1:48">
      <c r="A60" s="173">
        <v>13</v>
      </c>
      <c r="B60" s="171" t="s">
        <v>24</v>
      </c>
      <c r="C60" s="172">
        <f t="shared" si="0"/>
        <v>0</v>
      </c>
      <c r="D60" s="172">
        <f t="shared" si="0"/>
        <v>0</v>
      </c>
      <c r="E60" s="172">
        <f>IF(E20&gt;0,ROUND(E20*inflat,2),0)</f>
        <v>2712.1</v>
      </c>
      <c r="F60" s="172">
        <f t="shared" si="0"/>
        <v>0</v>
      </c>
      <c r="G60" s="172">
        <f t="shared" si="0"/>
        <v>59.69</v>
      </c>
      <c r="H60" s="172">
        <f t="shared" si="1"/>
        <v>0</v>
      </c>
      <c r="I60" s="172">
        <f t="shared" si="1"/>
        <v>0</v>
      </c>
      <c r="J60" s="172">
        <f t="shared" si="1"/>
        <v>0</v>
      </c>
      <c r="K60" s="172">
        <f t="shared" ref="K60:L60" si="12">IF(K20&gt;0,ROUND(K20*inflat,2),0)</f>
        <v>418.87</v>
      </c>
      <c r="L60" s="172">
        <f t="shared" si="12"/>
        <v>275.3</v>
      </c>
      <c r="M60" s="172">
        <f t="shared" si="3"/>
        <v>0</v>
      </c>
      <c r="N60" s="289">
        <f t="shared" si="4"/>
        <v>3465.96</v>
      </c>
      <c r="O60" s="265"/>
      <c r="P60" s="179"/>
      <c r="Q60" s="179"/>
    </row>
    <row r="61" spans="1:48">
      <c r="A61" s="173">
        <v>14</v>
      </c>
      <c r="B61" s="171" t="s">
        <v>29</v>
      </c>
      <c r="C61" s="172">
        <f t="shared" si="0"/>
        <v>0</v>
      </c>
      <c r="D61" s="172">
        <f t="shared" si="0"/>
        <v>0</v>
      </c>
      <c r="E61" s="172">
        <f t="shared" ref="E61" si="13">IF(E21&gt;0,ROUND(E21*inflat,2),0)</f>
        <v>2048.92</v>
      </c>
      <c r="F61" s="172">
        <f t="shared" si="0"/>
        <v>0</v>
      </c>
      <c r="G61" s="172">
        <f t="shared" si="0"/>
        <v>59.69</v>
      </c>
      <c r="H61" s="172">
        <f t="shared" si="1"/>
        <v>0</v>
      </c>
      <c r="I61" s="172">
        <f t="shared" si="1"/>
        <v>0</v>
      </c>
      <c r="J61" s="172">
        <f t="shared" si="1"/>
        <v>0</v>
      </c>
      <c r="K61" s="172">
        <f t="shared" ref="K61:L61" si="14">IF(K21&gt;0,ROUND(K21*inflat,2),0)</f>
        <v>418.87</v>
      </c>
      <c r="L61" s="172">
        <f t="shared" si="14"/>
        <v>275.3</v>
      </c>
      <c r="M61" s="172">
        <f t="shared" si="3"/>
        <v>0</v>
      </c>
      <c r="N61" s="290">
        <f t="shared" si="4"/>
        <v>2802.78</v>
      </c>
      <c r="O61" s="265"/>
      <c r="P61" s="286" t="s">
        <v>583</v>
      </c>
      <c r="Q61" s="286"/>
    </row>
    <row r="62" spans="1:48">
      <c r="A62" s="294">
        <v>15</v>
      </c>
      <c r="B62" s="295" t="s">
        <v>756</v>
      </c>
      <c r="C62" s="296">
        <v>0</v>
      </c>
      <c r="D62" s="296">
        <v>0</v>
      </c>
      <c r="E62" s="296">
        <v>2953.92</v>
      </c>
      <c r="F62" s="296">
        <v>0</v>
      </c>
      <c r="G62" s="296">
        <v>65.010000000000005</v>
      </c>
      <c r="H62" s="296">
        <v>0</v>
      </c>
      <c r="I62" s="296">
        <v>0</v>
      </c>
      <c r="J62" s="296">
        <v>0</v>
      </c>
      <c r="K62" s="296">
        <v>456.21</v>
      </c>
      <c r="L62" s="296">
        <v>299.85000000000002</v>
      </c>
      <c r="M62" s="321">
        <v>0</v>
      </c>
      <c r="N62" s="302">
        <v>3775</v>
      </c>
      <c r="O62" s="292"/>
      <c r="P62" s="291">
        <f>(N62-((N60+N61)/2))</f>
        <v>640.63000000000011</v>
      </c>
      <c r="Q62" s="287"/>
    </row>
    <row r="63" spans="1:48" s="169" customFormat="1">
      <c r="A63" s="297">
        <v>16</v>
      </c>
      <c r="B63" s="298" t="s">
        <v>757</v>
      </c>
      <c r="C63" s="299">
        <v>0</v>
      </c>
      <c r="D63" s="299">
        <v>0</v>
      </c>
      <c r="E63" s="299">
        <v>2985.22</v>
      </c>
      <c r="F63" s="299">
        <v>0</v>
      </c>
      <c r="G63" s="299">
        <v>65.7</v>
      </c>
      <c r="H63" s="299">
        <v>0</v>
      </c>
      <c r="I63" s="299">
        <v>0</v>
      </c>
      <c r="J63" s="299">
        <v>0</v>
      </c>
      <c r="K63" s="299">
        <v>461.05</v>
      </c>
      <c r="L63" s="299">
        <v>303.02999999999997</v>
      </c>
      <c r="M63" s="299">
        <v>0</v>
      </c>
      <c r="N63" s="296">
        <f t="shared" ref="N63:N71" si="15">SUM(C63:M63)</f>
        <v>3815</v>
      </c>
      <c r="O63" s="295"/>
      <c r="P63" s="322">
        <f t="shared" ref="P63:P71" si="16">N63-N62</f>
        <v>40</v>
      </c>
      <c r="Q63" s="288"/>
      <c r="W63" s="193"/>
      <c r="AV63" s="151"/>
    </row>
    <row r="64" spans="1:48" s="169" customFormat="1">
      <c r="A64" s="297">
        <v>17</v>
      </c>
      <c r="B64" s="298" t="s">
        <v>759</v>
      </c>
      <c r="C64" s="299">
        <v>0</v>
      </c>
      <c r="D64" s="299">
        <v>0</v>
      </c>
      <c r="E64" s="299">
        <v>3016.52</v>
      </c>
      <c r="F64" s="299">
        <v>0</v>
      </c>
      <c r="G64" s="299">
        <v>66.39</v>
      </c>
      <c r="H64" s="299">
        <v>0</v>
      </c>
      <c r="I64" s="299">
        <v>0</v>
      </c>
      <c r="J64" s="299">
        <v>0</v>
      </c>
      <c r="K64" s="299">
        <v>465.88</v>
      </c>
      <c r="L64" s="299">
        <v>306.2</v>
      </c>
      <c r="M64" s="299">
        <v>0</v>
      </c>
      <c r="N64" s="299">
        <f t="shared" si="15"/>
        <v>3854.99</v>
      </c>
      <c r="O64" s="298"/>
      <c r="P64" s="323">
        <f t="shared" si="16"/>
        <v>39.989999999999782</v>
      </c>
      <c r="Q64" s="288"/>
      <c r="W64" s="193"/>
      <c r="AV64" s="151"/>
    </row>
    <row r="65" spans="1:48 16384:16384" s="169" customFormat="1">
      <c r="A65" s="297">
        <v>18</v>
      </c>
      <c r="B65" s="298" t="s">
        <v>758</v>
      </c>
      <c r="C65" s="299">
        <v>0</v>
      </c>
      <c r="D65" s="299">
        <v>0</v>
      </c>
      <c r="E65" s="299">
        <v>3047.82</v>
      </c>
      <c r="F65" s="299">
        <v>0</v>
      </c>
      <c r="G65" s="299">
        <v>67.08</v>
      </c>
      <c r="H65" s="299">
        <v>0</v>
      </c>
      <c r="I65" s="299">
        <v>0</v>
      </c>
      <c r="J65" s="299">
        <v>0</v>
      </c>
      <c r="K65" s="299">
        <v>470.72</v>
      </c>
      <c r="L65" s="299">
        <v>309.38</v>
      </c>
      <c r="M65" s="299">
        <v>0</v>
      </c>
      <c r="N65" s="299">
        <f t="shared" si="15"/>
        <v>3895</v>
      </c>
      <c r="O65" s="298"/>
      <c r="P65" s="323">
        <f t="shared" si="16"/>
        <v>40.010000000000218</v>
      </c>
      <c r="Q65" s="288"/>
      <c r="W65" s="193"/>
      <c r="AV65" s="151"/>
    </row>
    <row r="66" spans="1:48 16384:16384" s="169" customFormat="1">
      <c r="A66" s="297">
        <v>19</v>
      </c>
      <c r="B66" s="298" t="s">
        <v>760</v>
      </c>
      <c r="C66" s="299">
        <v>0</v>
      </c>
      <c r="D66" s="299">
        <v>0</v>
      </c>
      <c r="E66" s="299">
        <v>3079.12</v>
      </c>
      <c r="F66" s="299">
        <v>0</v>
      </c>
      <c r="G66" s="299">
        <v>67.77</v>
      </c>
      <c r="H66" s="299">
        <v>0</v>
      </c>
      <c r="I66" s="299">
        <v>0</v>
      </c>
      <c r="J66" s="299">
        <v>0</v>
      </c>
      <c r="K66" s="299">
        <v>475.55</v>
      </c>
      <c r="L66" s="299">
        <v>312.56</v>
      </c>
      <c r="M66" s="299">
        <v>0</v>
      </c>
      <c r="N66" s="299">
        <f t="shared" si="15"/>
        <v>3935</v>
      </c>
      <c r="O66" s="298"/>
      <c r="P66" s="323">
        <f t="shared" si="16"/>
        <v>40</v>
      </c>
      <c r="Q66" s="288"/>
      <c r="W66" s="193"/>
      <c r="AV66" s="151"/>
    </row>
    <row r="67" spans="1:48 16384:16384" s="169" customFormat="1">
      <c r="A67" s="297">
        <v>20</v>
      </c>
      <c r="B67" s="298" t="s">
        <v>761</v>
      </c>
      <c r="C67" s="299">
        <v>0</v>
      </c>
      <c r="D67" s="299">
        <v>0</v>
      </c>
      <c r="E67" s="299">
        <v>3110.42</v>
      </c>
      <c r="F67" s="299">
        <v>0</v>
      </c>
      <c r="G67" s="299">
        <v>68.45</v>
      </c>
      <c r="H67" s="299">
        <v>0</v>
      </c>
      <c r="I67" s="299">
        <v>0</v>
      </c>
      <c r="J67" s="299">
        <v>0</v>
      </c>
      <c r="K67" s="299">
        <v>480.38</v>
      </c>
      <c r="L67" s="299">
        <v>315.74</v>
      </c>
      <c r="M67" s="299">
        <v>0</v>
      </c>
      <c r="N67" s="299">
        <f t="shared" si="15"/>
        <v>3974.99</v>
      </c>
      <c r="O67" s="298"/>
      <c r="P67" s="323">
        <f t="shared" si="16"/>
        <v>39.989999999999782</v>
      </c>
      <c r="Q67" s="288"/>
      <c r="W67" s="193"/>
      <c r="AV67" s="151"/>
    </row>
    <row r="68" spans="1:48 16384:16384" s="169" customFormat="1">
      <c r="A68" s="297">
        <v>21</v>
      </c>
      <c r="B68" s="298" t="s">
        <v>762</v>
      </c>
      <c r="C68" s="299">
        <v>0</v>
      </c>
      <c r="D68" s="299">
        <v>0</v>
      </c>
      <c r="E68" s="299">
        <v>3141.72</v>
      </c>
      <c r="F68" s="299">
        <v>0</v>
      </c>
      <c r="G68" s="299">
        <v>69.14</v>
      </c>
      <c r="H68" s="299">
        <v>0</v>
      </c>
      <c r="I68" s="299">
        <v>0</v>
      </c>
      <c r="J68" s="299">
        <v>0</v>
      </c>
      <c r="K68" s="299">
        <v>485.22</v>
      </c>
      <c r="L68" s="299">
        <v>318.91000000000003</v>
      </c>
      <c r="M68" s="299">
        <v>0</v>
      </c>
      <c r="N68" s="299">
        <f t="shared" si="15"/>
        <v>4014.99</v>
      </c>
      <c r="O68" s="298"/>
      <c r="P68" s="323">
        <f t="shared" si="16"/>
        <v>40</v>
      </c>
      <c r="Q68" s="288"/>
      <c r="W68" s="193"/>
      <c r="AV68" s="151"/>
    </row>
    <row r="69" spans="1:48 16384:16384" s="169" customFormat="1">
      <c r="A69" s="297">
        <v>22</v>
      </c>
      <c r="B69" s="298" t="s">
        <v>763</v>
      </c>
      <c r="C69" s="299">
        <v>0</v>
      </c>
      <c r="D69" s="299">
        <v>0</v>
      </c>
      <c r="E69" s="299">
        <v>3173.02</v>
      </c>
      <c r="F69" s="299">
        <v>0</v>
      </c>
      <c r="G69" s="299">
        <v>69.83</v>
      </c>
      <c r="H69" s="299">
        <v>0</v>
      </c>
      <c r="I69" s="299">
        <v>0</v>
      </c>
      <c r="J69" s="299">
        <v>0</v>
      </c>
      <c r="K69" s="299">
        <v>490.05</v>
      </c>
      <c r="L69" s="299">
        <v>322.08999999999997</v>
      </c>
      <c r="M69" s="299">
        <v>0</v>
      </c>
      <c r="N69" s="299">
        <f t="shared" si="15"/>
        <v>4054.9900000000002</v>
      </c>
      <c r="O69" s="298"/>
      <c r="P69" s="323">
        <f t="shared" si="16"/>
        <v>40.000000000000455</v>
      </c>
      <c r="Q69" s="288"/>
      <c r="W69" s="193"/>
      <c r="AV69" s="151"/>
    </row>
    <row r="70" spans="1:48 16384:16384" s="169" customFormat="1">
      <c r="A70" s="297">
        <v>23</v>
      </c>
      <c r="B70" s="298" t="s">
        <v>764</v>
      </c>
      <c r="C70" s="299">
        <v>0</v>
      </c>
      <c r="D70" s="299">
        <v>0</v>
      </c>
      <c r="E70" s="299">
        <v>3204.32</v>
      </c>
      <c r="F70" s="299">
        <v>0</v>
      </c>
      <c r="G70" s="299">
        <v>70.52</v>
      </c>
      <c r="H70" s="299">
        <v>0</v>
      </c>
      <c r="I70" s="299">
        <v>0</v>
      </c>
      <c r="J70" s="299">
        <v>0</v>
      </c>
      <c r="K70" s="299">
        <v>494.89</v>
      </c>
      <c r="L70" s="299">
        <v>325.27</v>
      </c>
      <c r="M70" s="299">
        <v>0</v>
      </c>
      <c r="N70" s="299">
        <f t="shared" si="15"/>
        <v>4095</v>
      </c>
      <c r="O70" s="298"/>
      <c r="P70" s="323">
        <f t="shared" si="16"/>
        <v>40.009999999999764</v>
      </c>
      <c r="Q70" s="288"/>
      <c r="W70" s="193"/>
      <c r="AV70" s="151"/>
    </row>
    <row r="71" spans="1:48 16384:16384" s="169" customFormat="1">
      <c r="A71" s="300">
        <v>24</v>
      </c>
      <c r="B71" s="301" t="s">
        <v>765</v>
      </c>
      <c r="C71" s="302">
        <v>0</v>
      </c>
      <c r="D71" s="302">
        <v>0</v>
      </c>
      <c r="E71" s="302">
        <v>3235.62</v>
      </c>
      <c r="F71" s="302">
        <v>0</v>
      </c>
      <c r="G71" s="302">
        <v>71.209999999999994</v>
      </c>
      <c r="H71" s="302">
        <v>0</v>
      </c>
      <c r="I71" s="302">
        <v>0</v>
      </c>
      <c r="J71" s="302">
        <v>0</v>
      </c>
      <c r="K71" s="302">
        <v>499.72</v>
      </c>
      <c r="L71" s="302">
        <v>328.45</v>
      </c>
      <c r="M71" s="302">
        <v>0</v>
      </c>
      <c r="N71" s="302">
        <f t="shared" si="15"/>
        <v>4135</v>
      </c>
      <c r="O71" s="301"/>
      <c r="P71" s="324">
        <f t="shared" si="16"/>
        <v>40</v>
      </c>
      <c r="Q71" s="293">
        <f>N71-N62</f>
        <v>360</v>
      </c>
      <c r="W71" s="193"/>
      <c r="AV71" s="151"/>
    </row>
    <row r="72" spans="1:48 16384:16384" s="169" customFormat="1">
      <c r="W72" s="193"/>
      <c r="AV72" s="151"/>
    </row>
    <row r="73" spans="1:48 16384:16384" s="169" customFormat="1">
      <c r="W73" s="193"/>
      <c r="AV73" s="151"/>
    </row>
    <row r="74" spans="1:48 16384:16384" s="169" customFormat="1"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W74" s="193"/>
      <c r="AV74" s="151"/>
      <c r="XFD74" s="194"/>
    </row>
    <row r="75" spans="1:48 16384:16384" s="169" customFormat="1"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W75" s="193"/>
      <c r="AV75" s="151"/>
    </row>
    <row r="76" spans="1:48 16384:16384" s="169" customFormat="1"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W76" s="193"/>
      <c r="AV76" s="151"/>
    </row>
    <row r="77" spans="1:48 16384:16384" s="169" customFormat="1"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W77" s="193"/>
      <c r="AV77" s="151"/>
    </row>
    <row r="78" spans="1:48 16384:16384" s="169" customFormat="1"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W78" s="193"/>
      <c r="AV78" s="151"/>
    </row>
    <row r="79" spans="1:48 16384:16384" s="169" customFormat="1"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W79" s="193"/>
      <c r="AV79" s="151"/>
    </row>
    <row r="80" spans="1:48 16384:16384" s="169" customFormat="1"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W80" s="193"/>
      <c r="AV80" s="151"/>
    </row>
    <row r="81" spans="3:48" s="169" customFormat="1">
      <c r="C81" s="196"/>
      <c r="D81" s="196"/>
      <c r="E81" s="196"/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W81" s="193"/>
      <c r="AV81" s="151"/>
    </row>
    <row r="82" spans="3:48" s="169" customFormat="1"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W82" s="193"/>
      <c r="AV82" s="151"/>
    </row>
    <row r="83" spans="3:48" s="169" customFormat="1">
      <c r="C83" s="196"/>
      <c r="D83" s="196"/>
      <c r="E83" s="196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W83" s="193"/>
      <c r="AV83" s="151"/>
    </row>
    <row r="84" spans="3:48" s="169" customFormat="1"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W84" s="193"/>
      <c r="AV84" s="151"/>
    </row>
    <row r="85" spans="3:48" s="169" customFormat="1">
      <c r="C85" s="196"/>
      <c r="D85" s="196"/>
      <c r="E85" s="196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W85" s="193"/>
      <c r="AV85" s="151"/>
    </row>
    <row r="86" spans="3:48" s="169" customFormat="1">
      <c r="C86" s="196"/>
      <c r="D86" s="196"/>
      <c r="E86" s="196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W86" s="193"/>
      <c r="AV86" s="151"/>
    </row>
    <row r="87" spans="3:48" s="169" customFormat="1">
      <c r="C87" s="196"/>
      <c r="D87" s="196"/>
      <c r="E87" s="196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W87" s="193"/>
      <c r="AV87" s="151"/>
    </row>
    <row r="88" spans="3:48" s="169" customFormat="1"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W88" s="193"/>
      <c r="AV88" s="151"/>
    </row>
    <row r="89" spans="3:48" s="169" customFormat="1"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W89" s="193"/>
      <c r="AV89" s="151"/>
    </row>
    <row r="90" spans="3:48" s="169" customFormat="1">
      <c r="C90" s="196"/>
      <c r="D90" s="196"/>
      <c r="E90" s="196"/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W90" s="193"/>
      <c r="AV90" s="151"/>
    </row>
    <row r="91" spans="3:48" s="169" customFormat="1"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W91" s="193"/>
      <c r="AV91" s="151"/>
    </row>
    <row r="92" spans="3:48" s="169" customFormat="1"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W92" s="193"/>
      <c r="AV92" s="151"/>
    </row>
    <row r="93" spans="3:48" s="169" customFormat="1">
      <c r="C93" s="196"/>
      <c r="D93" s="196"/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W93" s="193"/>
      <c r="AV93" s="151"/>
    </row>
    <row r="94" spans="3:48" s="169" customFormat="1"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W94" s="193"/>
      <c r="AV94" s="151"/>
    </row>
    <row r="95" spans="3:48" s="169" customFormat="1"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W95" s="193"/>
      <c r="AV95" s="151"/>
    </row>
    <row r="96" spans="3:48" s="169" customFormat="1"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W96" s="193"/>
      <c r="AV96" s="151"/>
    </row>
    <row r="97" spans="3:48" s="169" customFormat="1"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W97" s="193"/>
      <c r="AV97" s="151"/>
    </row>
    <row r="98" spans="3:48" s="169" customFormat="1">
      <c r="C98" s="196"/>
      <c r="D98" s="196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W98" s="193"/>
      <c r="AV98" s="151"/>
    </row>
    <row r="99" spans="3:48" s="169" customFormat="1">
      <c r="C99" s="196"/>
      <c r="D99" s="196"/>
      <c r="E99" s="196"/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W99" s="193"/>
      <c r="AV99" s="151"/>
    </row>
    <row r="100" spans="3:48" s="169" customFormat="1"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W100" s="193"/>
      <c r="AV100" s="151"/>
    </row>
    <row r="101" spans="3:48" s="169" customFormat="1"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W101" s="193"/>
      <c r="AV101" s="151"/>
    </row>
    <row r="102" spans="3:48" s="169" customFormat="1"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W102" s="193"/>
      <c r="AV102" s="151"/>
    </row>
    <row r="103" spans="3:48" s="169" customFormat="1"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W103" s="193"/>
      <c r="AV103" s="151"/>
    </row>
    <row r="104" spans="3:48" s="169" customFormat="1">
      <c r="C104" s="196"/>
      <c r="D104" s="196"/>
      <c r="E104" s="196"/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W104" s="193"/>
      <c r="AV104" s="151"/>
    </row>
    <row r="105" spans="3:48" s="169" customFormat="1">
      <c r="C105" s="19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W105" s="193"/>
      <c r="AV105" s="151"/>
    </row>
    <row r="106" spans="3:48" s="169" customFormat="1"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W106" s="193"/>
      <c r="AV106" s="151"/>
    </row>
    <row r="107" spans="3:48" s="169" customFormat="1">
      <c r="C107" s="196"/>
      <c r="D107" s="196"/>
      <c r="E107" s="196"/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W107" s="193"/>
      <c r="AV107" s="151"/>
    </row>
    <row r="108" spans="3:48" s="169" customFormat="1">
      <c r="C108" s="196"/>
      <c r="D108" s="196"/>
      <c r="E108" s="196"/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W108" s="193"/>
      <c r="AV108" s="151"/>
    </row>
    <row r="109" spans="3:48" s="169" customFormat="1"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W109" s="193"/>
      <c r="AV109" s="151"/>
    </row>
    <row r="110" spans="3:48" s="169" customFormat="1"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W110" s="193"/>
      <c r="AV110" s="151"/>
    </row>
    <row r="111" spans="3:48" s="169" customFormat="1">
      <c r="C111" s="196"/>
      <c r="D111" s="196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W111" s="193"/>
      <c r="AV111" s="151"/>
    </row>
    <row r="112" spans="3:48" s="169" customFormat="1"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W112" s="193"/>
      <c r="AV112" s="151"/>
    </row>
    <row r="113" spans="3:48" s="169" customFormat="1">
      <c r="C113" s="196"/>
      <c r="D113" s="196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W113" s="193"/>
      <c r="AV113" s="151"/>
    </row>
    <row r="114" spans="3:48" s="169" customFormat="1">
      <c r="C114" s="196"/>
      <c r="D114" s="196"/>
      <c r="E114" s="196"/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W114" s="193"/>
      <c r="AV114" s="151"/>
    </row>
    <row r="115" spans="3:48" s="169" customFormat="1"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W115" s="193"/>
      <c r="AV115" s="151"/>
    </row>
    <row r="116" spans="3:48" s="169" customFormat="1"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W116" s="193"/>
      <c r="AV116" s="151"/>
    </row>
    <row r="117" spans="3:48" s="169" customFormat="1"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W117" s="193"/>
      <c r="AV117" s="151"/>
    </row>
    <row r="118" spans="3:48" s="169" customFormat="1"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W118" s="193"/>
      <c r="AV118" s="151"/>
    </row>
    <row r="119" spans="3:48" s="169" customFormat="1">
      <c r="C119" s="193"/>
      <c r="D119" s="193"/>
      <c r="E119" s="193"/>
      <c r="F119" s="193"/>
      <c r="G119" s="193"/>
      <c r="H119" s="193"/>
      <c r="I119" s="193"/>
      <c r="J119" s="193"/>
      <c r="K119" s="193"/>
      <c r="L119" s="193"/>
      <c r="M119" s="193"/>
      <c r="N119" s="193"/>
      <c r="W119" s="193"/>
      <c r="AV119" s="151"/>
    </row>
    <row r="120" spans="3:48" s="169" customFormat="1"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193"/>
      <c r="N120" s="193"/>
      <c r="W120" s="193"/>
      <c r="AV120" s="151"/>
    </row>
    <row r="121" spans="3:48" s="169" customFormat="1"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193"/>
      <c r="N121" s="193"/>
      <c r="W121" s="193"/>
      <c r="AV121" s="151"/>
    </row>
    <row r="122" spans="3:48" s="169" customFormat="1">
      <c r="C122" s="193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W122" s="193"/>
      <c r="AV122" s="151"/>
    </row>
    <row r="123" spans="3:48" s="169" customFormat="1"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W123" s="193"/>
      <c r="AV123" s="151"/>
    </row>
    <row r="124" spans="3:48" s="169" customFormat="1">
      <c r="C124" s="193"/>
      <c r="D124" s="193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W124" s="193"/>
      <c r="AV124" s="151"/>
    </row>
    <row r="125" spans="3:48" s="169" customFormat="1">
      <c r="C125" s="193"/>
      <c r="D125" s="193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W125" s="193"/>
      <c r="AV125" s="151"/>
    </row>
    <row r="126" spans="3:48" s="169" customFormat="1"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W126" s="193"/>
      <c r="AV126" s="151"/>
    </row>
    <row r="127" spans="3:48" s="169" customFormat="1"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W127" s="193"/>
      <c r="AV127" s="151"/>
    </row>
    <row r="128" spans="3:48" s="169" customFormat="1"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W128" s="193"/>
      <c r="AV128" s="151"/>
    </row>
    <row r="129" spans="3:48" s="169" customFormat="1"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W129" s="193"/>
      <c r="AV129" s="151"/>
    </row>
    <row r="130" spans="3:48" s="169" customFormat="1"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W130" s="193"/>
      <c r="AV130" s="151"/>
    </row>
    <row r="131" spans="3:48" s="169" customFormat="1"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W131" s="193"/>
      <c r="AV131" s="151"/>
    </row>
    <row r="132" spans="3:48" s="169" customFormat="1"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W132" s="193"/>
      <c r="AV132" s="151"/>
    </row>
    <row r="133" spans="3:48" s="169" customFormat="1">
      <c r="C133" s="193"/>
      <c r="D133" s="193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W133" s="193"/>
      <c r="AV133" s="151"/>
    </row>
    <row r="134" spans="3:48" s="169" customFormat="1"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W134" s="193"/>
      <c r="AV134" s="151"/>
    </row>
    <row r="135" spans="3:48" s="169" customFormat="1"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W135" s="193"/>
      <c r="AV135" s="151"/>
    </row>
    <row r="166" spans="3:14"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</row>
    <row r="167" spans="3:14"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</row>
    <row r="168" spans="3:14">
      <c r="C168" s="197"/>
      <c r="D168" s="197"/>
      <c r="E168" s="197"/>
      <c r="F168" s="197"/>
      <c r="G168" s="197"/>
      <c r="H168" s="197"/>
      <c r="I168" s="197"/>
      <c r="J168" s="197"/>
      <c r="K168" s="197"/>
      <c r="L168" s="197"/>
      <c r="M168" s="197"/>
      <c r="N168" s="197"/>
    </row>
    <row r="169" spans="3:14"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</row>
    <row r="170" spans="3:14"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</row>
    <row r="171" spans="3:14"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</row>
    <row r="172" spans="3:14">
      <c r="C172" s="197"/>
      <c r="D172" s="197"/>
      <c r="E172" s="197"/>
      <c r="F172" s="197"/>
      <c r="G172" s="197"/>
      <c r="H172" s="197"/>
      <c r="I172" s="197"/>
      <c r="J172" s="197"/>
      <c r="K172" s="197"/>
      <c r="L172" s="197"/>
      <c r="M172" s="197"/>
      <c r="N172" s="197"/>
    </row>
    <row r="173" spans="3:14"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</row>
    <row r="174" spans="3:14"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</row>
    <row r="175" spans="3:14"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</row>
    <row r="176" spans="3:14"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</row>
    <row r="177" spans="3:14"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</row>
    <row r="178" spans="3:14"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</row>
    <row r="179" spans="3:14"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</row>
    <row r="180" spans="3:14"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</row>
    <row r="181" spans="3:14"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</row>
    <row r="182" spans="3:14"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</row>
    <row r="183" spans="3:14"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</row>
    <row r="184" spans="3:14"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</row>
    <row r="185" spans="3:14"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</row>
    <row r="186" spans="3:14"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</row>
    <row r="187" spans="3:14"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</row>
    <row r="401" spans="3:15">
      <c r="K401" s="199"/>
    </row>
    <row r="403" spans="3:15"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200"/>
    </row>
    <row r="404" spans="3:15"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200"/>
    </row>
    <row r="405" spans="3:15"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200"/>
    </row>
    <row r="406" spans="3:15"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200"/>
    </row>
    <row r="407" spans="3:15"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200"/>
    </row>
    <row r="408" spans="3:15"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200"/>
    </row>
    <row r="409" spans="3:15"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200"/>
    </row>
    <row r="410" spans="3:15"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200"/>
    </row>
    <row r="411" spans="3:15"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200"/>
    </row>
    <row r="412" spans="3:15"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200"/>
    </row>
    <row r="413" spans="3:15"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200"/>
    </row>
    <row r="414" spans="3:15"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200"/>
    </row>
    <row r="416" spans="3:15"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200"/>
    </row>
    <row r="417" spans="3:15"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200"/>
    </row>
    <row r="418" spans="3:15"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200"/>
    </row>
    <row r="419" spans="3:15"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200"/>
    </row>
    <row r="420" spans="3:15"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200"/>
    </row>
    <row r="421" spans="3:15"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200"/>
    </row>
    <row r="422" spans="3:15"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200"/>
    </row>
    <row r="423" spans="3:15"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200"/>
    </row>
    <row r="424" spans="3:15"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200"/>
    </row>
    <row r="425" spans="3:15"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200"/>
    </row>
    <row r="426" spans="3:15"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200"/>
    </row>
    <row r="427" spans="3:15"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200"/>
    </row>
  </sheetData>
  <mergeCells count="3">
    <mergeCell ref="C39:D39"/>
    <mergeCell ref="C38:D38"/>
    <mergeCell ref="C40:D40"/>
  </mergeCells>
  <phoneticPr fontId="0" type="noConversion"/>
  <pageMargins left="0.2" right="0.21" top="0.66" bottom="1" header="0.5" footer="0.5"/>
  <pageSetup scale="6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autoPageBreaks="0"/>
  </sheetPr>
  <dimension ref="A1:AS782"/>
  <sheetViews>
    <sheetView showGridLines="0" zoomScaleNormal="100" workbookViewId="0">
      <pane xSplit="2" ySplit="9" topLeftCell="C743" activePane="bottomRight" state="frozen"/>
      <selection activeCell="J1" sqref="J1"/>
      <selection pane="topRight" activeCell="J1" sqref="J1"/>
      <selection pane="bottomLeft" activeCell="J1" sqref="J1"/>
      <selection pane="bottomRight" activeCell="J1" sqref="J1"/>
    </sheetView>
  </sheetViews>
  <sheetFormatPr defaultColWidth="9.33203125" defaultRowHeight="11.25"/>
  <cols>
    <col min="1" max="1" width="12" style="2" customWidth="1"/>
    <col min="2" max="2" width="28.33203125" style="10" customWidth="1"/>
    <col min="3" max="6" width="5.33203125" style="2" customWidth="1"/>
    <col min="7" max="8" width="8" style="2" customWidth="1"/>
    <col min="9" max="9" width="9.33203125" style="2"/>
    <col min="10" max="10" width="9.83203125" style="2" customWidth="1"/>
    <col min="11" max="14" width="5.33203125" style="2" customWidth="1"/>
    <col min="15" max="15" width="6.6640625" style="2" customWidth="1"/>
    <col min="16" max="16" width="6.5" style="2" customWidth="1"/>
    <col min="17" max="17" width="7.33203125" style="2" customWidth="1"/>
    <col min="18" max="18" width="9.33203125" style="2"/>
    <col min="19" max="19" width="8.1640625" style="2" customWidth="1"/>
    <col min="20" max="20" width="1" style="2" customWidth="1"/>
    <col min="21" max="22" width="10.83203125" style="2" customWidth="1"/>
    <col min="23" max="25" width="9.83203125" style="2" customWidth="1"/>
    <col min="26" max="26" width="11.1640625" style="2" customWidth="1"/>
    <col min="27" max="28" width="9.83203125" style="2" customWidth="1"/>
    <col min="29" max="29" width="10.83203125" style="2" customWidth="1"/>
    <col min="30" max="31" width="9.83203125" style="2" customWidth="1"/>
    <col min="32" max="32" width="11" style="2" customWidth="1"/>
    <col min="33" max="33" width="1.33203125" style="2" customWidth="1"/>
    <col min="34" max="34" width="14.33203125" style="2" customWidth="1"/>
    <col min="35" max="37" width="8.33203125" style="2" customWidth="1"/>
    <col min="38" max="38" width="8.1640625" style="2" customWidth="1"/>
    <col min="39" max="39" width="7.33203125" style="2" customWidth="1"/>
    <col min="40" max="40" width="12.33203125" style="2" customWidth="1"/>
    <col min="41" max="41" width="8.1640625" style="2" customWidth="1"/>
    <col min="42" max="42" width="8.33203125" style="2" customWidth="1"/>
    <col min="43" max="43" width="9.83203125" style="2" customWidth="1"/>
    <col min="44" max="44" width="14" style="2" customWidth="1"/>
    <col min="45" max="16384" width="9.33203125" style="2"/>
  </cols>
  <sheetData>
    <row r="1" spans="1:45" s="3" customFormat="1" ht="8.25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M1" s="3">
        <v>13</v>
      </c>
      <c r="N1" s="3">
        <v>14</v>
      </c>
      <c r="O1" s="3">
        <v>15</v>
      </c>
      <c r="P1" s="3">
        <v>16</v>
      </c>
      <c r="Q1" s="3">
        <v>17</v>
      </c>
      <c r="R1" s="3">
        <v>18</v>
      </c>
      <c r="S1" s="3">
        <v>19</v>
      </c>
      <c r="T1" s="3">
        <v>20</v>
      </c>
      <c r="U1" s="3">
        <v>21</v>
      </c>
      <c r="V1" s="3">
        <v>22</v>
      </c>
      <c r="W1" s="3">
        <v>23</v>
      </c>
      <c r="X1" s="3">
        <v>24</v>
      </c>
      <c r="Y1" s="3">
        <v>25</v>
      </c>
      <c r="Z1" s="3">
        <v>26</v>
      </c>
      <c r="AA1" s="3">
        <v>27</v>
      </c>
      <c r="AB1" s="3">
        <v>28</v>
      </c>
      <c r="AC1" s="3">
        <v>29</v>
      </c>
      <c r="AD1" s="3">
        <v>30</v>
      </c>
      <c r="AE1" s="3">
        <v>31</v>
      </c>
      <c r="AF1" s="3">
        <v>32</v>
      </c>
      <c r="AG1" s="3">
        <v>33</v>
      </c>
      <c r="AH1" s="3">
        <v>34</v>
      </c>
      <c r="AI1" s="3">
        <v>35</v>
      </c>
      <c r="AJ1" s="3">
        <v>36</v>
      </c>
      <c r="AK1" s="3">
        <v>37</v>
      </c>
      <c r="AL1" s="3">
        <v>38</v>
      </c>
      <c r="AM1" s="3">
        <v>39</v>
      </c>
      <c r="AN1" s="3">
        <v>40</v>
      </c>
      <c r="AO1" s="3">
        <v>41</v>
      </c>
      <c r="AP1" s="3">
        <v>42</v>
      </c>
      <c r="AQ1" s="3">
        <v>43</v>
      </c>
      <c r="AR1" s="3">
        <v>44</v>
      </c>
    </row>
    <row r="3" spans="1:45" ht="11.25" customHeight="1">
      <c r="A3" s="357" t="s">
        <v>612</v>
      </c>
      <c r="B3" s="358"/>
      <c r="U3" s="10"/>
    </row>
    <row r="4" spans="1:45">
      <c r="A4" s="359"/>
      <c r="B4" s="360"/>
      <c r="S4" s="314" t="s">
        <v>753</v>
      </c>
      <c r="AH4" s="10"/>
      <c r="AI4" s="10"/>
      <c r="AJ4" s="10"/>
      <c r="AK4" s="10"/>
      <c r="AL4" s="27"/>
    </row>
    <row r="5" spans="1:45">
      <c r="A5" s="90"/>
      <c r="B5" s="91"/>
      <c r="C5" s="90"/>
      <c r="D5" s="90"/>
      <c r="E5" s="90"/>
      <c r="F5" s="90"/>
      <c r="G5" s="90"/>
      <c r="H5" s="90"/>
      <c r="I5" s="90"/>
      <c r="J5" s="90"/>
      <c r="K5" s="90"/>
      <c r="L5" s="90"/>
      <c r="M5" s="90" t="s">
        <v>590</v>
      </c>
      <c r="N5" s="90"/>
      <c r="O5" s="90"/>
      <c r="P5" s="90" t="s">
        <v>43</v>
      </c>
      <c r="Q5" s="90"/>
      <c r="R5" s="103" t="s">
        <v>582</v>
      </c>
      <c r="S5" s="315"/>
      <c r="U5" s="99"/>
      <c r="V5" s="99"/>
      <c r="W5" s="99"/>
      <c r="X5" s="99"/>
      <c r="Y5" s="99"/>
      <c r="Z5" s="99" t="s">
        <v>646</v>
      </c>
      <c r="AA5" s="99" t="s">
        <v>650</v>
      </c>
      <c r="AB5" s="99"/>
      <c r="AC5" s="99" t="s">
        <v>654</v>
      </c>
      <c r="AD5" s="99" t="s">
        <v>635</v>
      </c>
      <c r="AE5" s="99"/>
      <c r="AF5" s="96"/>
      <c r="AL5" s="27"/>
    </row>
    <row r="6" spans="1:45">
      <c r="A6" s="92"/>
      <c r="B6" s="93"/>
      <c r="C6" s="92"/>
      <c r="D6" s="92"/>
      <c r="E6" s="92"/>
      <c r="F6" s="92"/>
      <c r="G6" s="92"/>
      <c r="H6" s="92"/>
      <c r="I6" s="92" t="s">
        <v>42</v>
      </c>
      <c r="J6" s="92" t="s">
        <v>42</v>
      </c>
      <c r="K6" s="92"/>
      <c r="L6" s="92"/>
      <c r="M6" s="92" t="s">
        <v>608</v>
      </c>
      <c r="N6" s="92"/>
      <c r="O6" s="92" t="s">
        <v>43</v>
      </c>
      <c r="P6" s="92" t="s">
        <v>47</v>
      </c>
      <c r="Q6" s="92" t="s">
        <v>6</v>
      </c>
      <c r="R6" s="104" t="s">
        <v>619</v>
      </c>
      <c r="S6" s="316" t="s">
        <v>43</v>
      </c>
      <c r="U6" s="100"/>
      <c r="V6" s="100"/>
      <c r="W6" s="100" t="s">
        <v>633</v>
      </c>
      <c r="X6" s="100" t="s">
        <v>634</v>
      </c>
      <c r="Y6" s="100" t="s">
        <v>643</v>
      </c>
      <c r="Z6" s="100" t="s">
        <v>647</v>
      </c>
      <c r="AA6" s="100" t="s">
        <v>651</v>
      </c>
      <c r="AB6" s="100"/>
      <c r="AC6" s="100" t="s">
        <v>655</v>
      </c>
      <c r="AD6" s="100" t="s">
        <v>12</v>
      </c>
      <c r="AE6" s="100"/>
      <c r="AF6" s="97" t="s">
        <v>579</v>
      </c>
      <c r="AH6" s="103"/>
      <c r="AI6" s="262"/>
      <c r="AJ6" s="262"/>
      <c r="AK6" s="262"/>
      <c r="AL6" s="103" t="s">
        <v>44</v>
      </c>
      <c r="AM6" s="103"/>
      <c r="AN6" s="103"/>
    </row>
    <row r="7" spans="1:45">
      <c r="A7" s="92"/>
      <c r="B7" s="93"/>
      <c r="C7" s="92"/>
      <c r="D7" s="92"/>
      <c r="E7" s="92"/>
      <c r="F7" s="92"/>
      <c r="G7" s="92" t="s">
        <v>45</v>
      </c>
      <c r="H7" s="92" t="s">
        <v>46</v>
      </c>
      <c r="I7" s="92" t="s">
        <v>32</v>
      </c>
      <c r="J7" s="92" t="s">
        <v>32</v>
      </c>
      <c r="K7" s="92" t="s">
        <v>590</v>
      </c>
      <c r="L7" s="92" t="s">
        <v>590</v>
      </c>
      <c r="M7" s="92" t="s">
        <v>615</v>
      </c>
      <c r="N7" s="92"/>
      <c r="O7" s="92" t="s">
        <v>47</v>
      </c>
      <c r="P7" s="92" t="s">
        <v>617</v>
      </c>
      <c r="Q7" s="92" t="s">
        <v>527</v>
      </c>
      <c r="R7" s="104" t="s">
        <v>620</v>
      </c>
      <c r="S7" s="316" t="s">
        <v>47</v>
      </c>
      <c r="U7" s="100" t="s">
        <v>641</v>
      </c>
      <c r="V7" s="100" t="s">
        <v>636</v>
      </c>
      <c r="W7" s="100" t="s">
        <v>637</v>
      </c>
      <c r="X7" s="100" t="s">
        <v>11</v>
      </c>
      <c r="Y7" s="100" t="s">
        <v>644</v>
      </c>
      <c r="Z7" s="100" t="s">
        <v>648</v>
      </c>
      <c r="AA7" s="100" t="s">
        <v>652</v>
      </c>
      <c r="AB7" s="100" t="s">
        <v>25</v>
      </c>
      <c r="AC7" s="100" t="s">
        <v>656</v>
      </c>
      <c r="AD7" s="100" t="s">
        <v>658</v>
      </c>
      <c r="AE7" s="100" t="s">
        <v>589</v>
      </c>
      <c r="AF7" s="97" t="s">
        <v>580</v>
      </c>
      <c r="AH7" s="104"/>
      <c r="AI7" s="263" t="s">
        <v>521</v>
      </c>
      <c r="AJ7" s="263" t="s">
        <v>717</v>
      </c>
      <c r="AK7" s="263" t="s">
        <v>716</v>
      </c>
      <c r="AL7" s="104" t="s">
        <v>49</v>
      </c>
      <c r="AM7" s="104"/>
      <c r="AN7" s="104"/>
    </row>
    <row r="8" spans="1:45">
      <c r="A8" s="94" t="s">
        <v>531</v>
      </c>
      <c r="B8" s="95" t="s">
        <v>63</v>
      </c>
      <c r="C8" s="94" t="s">
        <v>595</v>
      </c>
      <c r="D8" s="94" t="s">
        <v>50</v>
      </c>
      <c r="E8" s="94" t="s">
        <v>608</v>
      </c>
      <c r="F8" s="94" t="s">
        <v>51</v>
      </c>
      <c r="G8" s="94" t="s">
        <v>35</v>
      </c>
      <c r="H8" s="94" t="s">
        <v>36</v>
      </c>
      <c r="I8" s="94" t="s">
        <v>37</v>
      </c>
      <c r="J8" s="94" t="s">
        <v>52</v>
      </c>
      <c r="K8" s="94" t="s">
        <v>595</v>
      </c>
      <c r="L8" s="94" t="s">
        <v>50</v>
      </c>
      <c r="M8" s="94" t="s">
        <v>616</v>
      </c>
      <c r="N8" s="94" t="s">
        <v>593</v>
      </c>
      <c r="O8" s="94" t="s">
        <v>53</v>
      </c>
      <c r="P8" s="94" t="s">
        <v>618</v>
      </c>
      <c r="Q8" s="94" t="s">
        <v>606</v>
      </c>
      <c r="R8" s="105" t="s">
        <v>47</v>
      </c>
      <c r="S8" s="317" t="s">
        <v>736</v>
      </c>
      <c r="U8" s="101" t="s">
        <v>642</v>
      </c>
      <c r="V8" s="101" t="s">
        <v>638</v>
      </c>
      <c r="W8" s="101" t="s">
        <v>639</v>
      </c>
      <c r="X8" s="101" t="s">
        <v>640</v>
      </c>
      <c r="Y8" s="101" t="s">
        <v>645</v>
      </c>
      <c r="Z8" s="101" t="s">
        <v>649</v>
      </c>
      <c r="AA8" s="101" t="s">
        <v>653</v>
      </c>
      <c r="AB8" s="101" t="s">
        <v>640</v>
      </c>
      <c r="AC8" s="102" t="s">
        <v>657</v>
      </c>
      <c r="AD8" s="101" t="s">
        <v>659</v>
      </c>
      <c r="AE8" s="101" t="s">
        <v>7</v>
      </c>
      <c r="AF8" s="98" t="s">
        <v>48</v>
      </c>
      <c r="AH8" s="105" t="s">
        <v>531</v>
      </c>
      <c r="AI8" s="264" t="s">
        <v>60</v>
      </c>
      <c r="AJ8" s="264" t="s">
        <v>60</v>
      </c>
      <c r="AK8" s="264" t="s">
        <v>60</v>
      </c>
      <c r="AL8" s="105" t="s">
        <v>54</v>
      </c>
      <c r="AM8" s="105" t="s">
        <v>55</v>
      </c>
      <c r="AN8" s="105" t="s">
        <v>57</v>
      </c>
      <c r="AO8" s="106" t="s">
        <v>56</v>
      </c>
      <c r="AP8" s="106" t="s">
        <v>583</v>
      </c>
      <c r="AQ8" s="106" t="s">
        <v>58</v>
      </c>
      <c r="AS8" s="27"/>
    </row>
    <row r="9" spans="1:45" ht="15" customHeight="1">
      <c r="A9" s="126"/>
      <c r="B9" s="127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 t="s">
        <v>8</v>
      </c>
      <c r="AQ9" s="126"/>
      <c r="AR9" s="2" t="s">
        <v>584</v>
      </c>
      <c r="AS9" s="27"/>
    </row>
    <row r="10" spans="1:45" s="4" customFormat="1">
      <c r="A10" s="2">
        <v>409201201</v>
      </c>
      <c r="B10" s="10" t="s">
        <v>446</v>
      </c>
      <c r="C10" s="15">
        <v>0</v>
      </c>
      <c r="D10" s="15">
        <v>0</v>
      </c>
      <c r="E10" s="15">
        <v>27</v>
      </c>
      <c r="F10" s="15">
        <v>191</v>
      </c>
      <c r="G10" s="15">
        <v>40</v>
      </c>
      <c r="H10" s="15">
        <v>0</v>
      </c>
      <c r="I10" s="15">
        <v>10.65</v>
      </c>
      <c r="J10" s="15">
        <v>0</v>
      </c>
      <c r="K10" s="15">
        <v>0</v>
      </c>
      <c r="L10" s="15">
        <v>0</v>
      </c>
      <c r="M10" s="15">
        <v>26</v>
      </c>
      <c r="N10" s="15">
        <v>0</v>
      </c>
      <c r="O10" s="15">
        <v>156</v>
      </c>
      <c r="P10" s="15">
        <v>23</v>
      </c>
      <c r="Q10" s="15">
        <v>284</v>
      </c>
      <c r="R10" s="16">
        <v>1</v>
      </c>
      <c r="S10" s="15">
        <v>10</v>
      </c>
      <c r="T10" s="2"/>
      <c r="U10" s="1">
        <v>130131.569</v>
      </c>
      <c r="V10" s="1">
        <v>186707.27999999997</v>
      </c>
      <c r="W10" s="1">
        <v>1548766.6494999998</v>
      </c>
      <c r="X10" s="1">
        <v>289316.66500000004</v>
      </c>
      <c r="Y10" s="1">
        <v>52383.404999999999</v>
      </c>
      <c r="Z10" s="1">
        <v>127629.42250000002</v>
      </c>
      <c r="AA10" s="1">
        <v>67091.820000000007</v>
      </c>
      <c r="AB10" s="1">
        <v>39313.990000000005</v>
      </c>
      <c r="AC10" s="1">
        <v>367587.58799999999</v>
      </c>
      <c r="AD10" s="1">
        <v>310523.21299999999</v>
      </c>
      <c r="AE10" s="1">
        <v>0</v>
      </c>
      <c r="AF10" s="4">
        <v>3119451.6019999995</v>
      </c>
      <c r="AH10" s="4">
        <v>409201201</v>
      </c>
      <c r="AI10" s="4" t="s">
        <v>1556</v>
      </c>
      <c r="AJ10" s="2" t="s">
        <v>1557</v>
      </c>
      <c r="AK10" s="2" t="s">
        <v>1557</v>
      </c>
      <c r="AL10" s="4">
        <v>1</v>
      </c>
      <c r="AM10" s="4">
        <v>284</v>
      </c>
      <c r="AN10" s="4">
        <v>3119451.6019999995</v>
      </c>
      <c r="AO10" s="4">
        <v>10984</v>
      </c>
      <c r="AP10" s="4">
        <v>0</v>
      </c>
      <c r="AQ10" s="77">
        <v>10984</v>
      </c>
    </row>
    <row r="11" spans="1:45" s="4" customFormat="1">
      <c r="A11" s="2">
        <v>410035035</v>
      </c>
      <c r="B11" s="10" t="s">
        <v>66</v>
      </c>
      <c r="C11" s="15">
        <v>0</v>
      </c>
      <c r="D11" s="15">
        <v>0</v>
      </c>
      <c r="E11" s="15">
        <v>0</v>
      </c>
      <c r="F11" s="15">
        <v>42</v>
      </c>
      <c r="G11" s="15">
        <v>192</v>
      </c>
      <c r="H11" s="15">
        <v>36</v>
      </c>
      <c r="I11" s="15">
        <v>12.3375</v>
      </c>
      <c r="J11" s="15">
        <v>0</v>
      </c>
      <c r="K11" s="15">
        <v>0</v>
      </c>
      <c r="L11" s="15">
        <v>0</v>
      </c>
      <c r="M11" s="15">
        <v>59</v>
      </c>
      <c r="N11" s="15">
        <v>0</v>
      </c>
      <c r="O11" s="15">
        <v>137</v>
      </c>
      <c r="P11" s="15">
        <v>22</v>
      </c>
      <c r="Q11" s="15">
        <v>329</v>
      </c>
      <c r="R11" s="16">
        <v>1.077</v>
      </c>
      <c r="S11" s="15">
        <v>10</v>
      </c>
      <c r="T11" s="2"/>
      <c r="U11" s="1">
        <v>162358.83534674998</v>
      </c>
      <c r="V11" s="1">
        <v>232945.60085999995</v>
      </c>
      <c r="W11" s="1">
        <v>1788865.549042125</v>
      </c>
      <c r="X11" s="1">
        <v>310153.40857874998</v>
      </c>
      <c r="Y11" s="1">
        <v>64767.512651249992</v>
      </c>
      <c r="Z11" s="1">
        <v>157276.83437500003</v>
      </c>
      <c r="AA11" s="1">
        <v>103046.63841</v>
      </c>
      <c r="AB11" s="1">
        <v>77567.155500000008</v>
      </c>
      <c r="AC11" s="1">
        <v>454513.51847100002</v>
      </c>
      <c r="AD11" s="1">
        <v>341704.70675000001</v>
      </c>
      <c r="AE11" s="1">
        <v>0</v>
      </c>
      <c r="AF11" s="4">
        <v>3693199.7599848742</v>
      </c>
      <c r="AH11" s="4">
        <v>410035035</v>
      </c>
      <c r="AI11" s="4" t="s">
        <v>1558</v>
      </c>
      <c r="AJ11" s="2" t="s">
        <v>1559</v>
      </c>
      <c r="AK11" s="2" t="s">
        <v>1559</v>
      </c>
      <c r="AL11" s="4">
        <v>1</v>
      </c>
      <c r="AM11" s="4">
        <v>329</v>
      </c>
      <c r="AN11" s="4">
        <v>3693199.7599848742</v>
      </c>
      <c r="AO11" s="4">
        <v>11226</v>
      </c>
      <c r="AP11" s="4">
        <v>0</v>
      </c>
      <c r="AQ11" s="77">
        <v>11226</v>
      </c>
    </row>
    <row r="12" spans="1:45" s="4" customFormat="1">
      <c r="A12" s="2">
        <v>410035044</v>
      </c>
      <c r="B12" s="10" t="s">
        <v>66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1</v>
      </c>
      <c r="I12" s="15">
        <v>3.7499999999999999E-2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  <c r="Q12" s="15">
        <v>1</v>
      </c>
      <c r="R12" s="16">
        <v>1.077</v>
      </c>
      <c r="S12" s="15">
        <v>10</v>
      </c>
      <c r="T12" s="2"/>
      <c r="U12" s="1">
        <v>493.49190074999996</v>
      </c>
      <c r="V12" s="1">
        <v>708.04133999999988</v>
      </c>
      <c r="W12" s="1">
        <v>8021.0421791250001</v>
      </c>
      <c r="X12" s="1">
        <v>811.62046874999999</v>
      </c>
      <c r="Y12" s="1">
        <v>227.88916125</v>
      </c>
      <c r="Z12" s="1">
        <v>711.18937500000004</v>
      </c>
      <c r="AA12" s="1">
        <v>394.20353999999998</v>
      </c>
      <c r="AB12" s="1">
        <v>530.99330999999995</v>
      </c>
      <c r="AC12" s="1">
        <v>1599.2232989999998</v>
      </c>
      <c r="AD12" s="1">
        <v>1136.94075</v>
      </c>
      <c r="AE12" s="1">
        <v>0</v>
      </c>
      <c r="AF12" s="4">
        <v>14634.635323874998</v>
      </c>
      <c r="AH12" s="4">
        <v>410035044</v>
      </c>
      <c r="AI12" s="4" t="s">
        <v>1558</v>
      </c>
      <c r="AJ12" s="2" t="s">
        <v>1559</v>
      </c>
      <c r="AK12" s="2" t="s">
        <v>1560</v>
      </c>
      <c r="AL12" s="4">
        <v>1</v>
      </c>
      <c r="AM12" s="4">
        <v>1</v>
      </c>
      <c r="AN12" s="4">
        <v>14634.635323874998</v>
      </c>
      <c r="AO12" s="4">
        <v>14635</v>
      </c>
      <c r="AP12" s="4">
        <v>0</v>
      </c>
      <c r="AQ12" s="77">
        <v>14635</v>
      </c>
    </row>
    <row r="13" spans="1:45" s="4" customFormat="1">
      <c r="A13" s="2">
        <v>410035057</v>
      </c>
      <c r="B13" s="10" t="s">
        <v>66</v>
      </c>
      <c r="C13" s="15">
        <v>0</v>
      </c>
      <c r="D13" s="15">
        <v>0</v>
      </c>
      <c r="E13" s="15">
        <v>0</v>
      </c>
      <c r="F13" s="15">
        <v>35</v>
      </c>
      <c r="G13" s="15">
        <v>77</v>
      </c>
      <c r="H13" s="15">
        <v>59</v>
      </c>
      <c r="I13" s="15">
        <v>7.5</v>
      </c>
      <c r="J13" s="15">
        <v>0</v>
      </c>
      <c r="K13" s="15">
        <v>0</v>
      </c>
      <c r="L13" s="15">
        <v>0</v>
      </c>
      <c r="M13" s="15">
        <v>29</v>
      </c>
      <c r="N13" s="15">
        <v>0</v>
      </c>
      <c r="O13" s="15">
        <v>66</v>
      </c>
      <c r="P13" s="15">
        <v>29</v>
      </c>
      <c r="Q13" s="15">
        <v>200</v>
      </c>
      <c r="R13" s="16">
        <v>1.077</v>
      </c>
      <c r="S13" s="15">
        <v>9</v>
      </c>
      <c r="T13" s="2"/>
      <c r="U13" s="1">
        <v>98698.380149999997</v>
      </c>
      <c r="V13" s="1">
        <v>141608.26799999998</v>
      </c>
      <c r="W13" s="1">
        <v>1118114.361915</v>
      </c>
      <c r="X13" s="1">
        <v>186569.93778000001</v>
      </c>
      <c r="Y13" s="1">
        <v>38677.687109999999</v>
      </c>
      <c r="Z13" s="1">
        <v>105325.485</v>
      </c>
      <c r="AA13" s="1">
        <v>64860.94644</v>
      </c>
      <c r="AB13" s="1">
        <v>58082.329979999995</v>
      </c>
      <c r="AC13" s="1">
        <v>271424.11835999996</v>
      </c>
      <c r="AD13" s="1">
        <v>204591.65</v>
      </c>
      <c r="AE13" s="1">
        <v>0</v>
      </c>
      <c r="AF13" s="4">
        <v>2287953.1647350001</v>
      </c>
      <c r="AH13" s="4">
        <v>410035057</v>
      </c>
      <c r="AI13" s="4" t="s">
        <v>1558</v>
      </c>
      <c r="AJ13" s="2" t="s">
        <v>1559</v>
      </c>
      <c r="AK13" s="2" t="s">
        <v>1561</v>
      </c>
      <c r="AL13" s="4">
        <v>1</v>
      </c>
      <c r="AM13" s="4">
        <v>200</v>
      </c>
      <c r="AN13" s="4">
        <v>2287953.1647350001</v>
      </c>
      <c r="AO13" s="4">
        <v>11440</v>
      </c>
      <c r="AP13" s="4">
        <v>0</v>
      </c>
      <c r="AQ13" s="77">
        <v>11440</v>
      </c>
    </row>
    <row r="14" spans="1:45" s="4" customFormat="1">
      <c r="A14" s="2">
        <v>410035093</v>
      </c>
      <c r="B14" s="10" t="s">
        <v>66</v>
      </c>
      <c r="C14" s="15">
        <v>0</v>
      </c>
      <c r="D14" s="15">
        <v>0</v>
      </c>
      <c r="E14" s="15">
        <v>0</v>
      </c>
      <c r="F14" s="15">
        <v>0</v>
      </c>
      <c r="G14" s="15">
        <v>3</v>
      </c>
      <c r="H14" s="15">
        <v>2</v>
      </c>
      <c r="I14" s="15">
        <v>0.1875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1</v>
      </c>
      <c r="P14" s="15">
        <v>1</v>
      </c>
      <c r="Q14" s="15">
        <v>5</v>
      </c>
      <c r="R14" s="16">
        <v>1.077</v>
      </c>
      <c r="S14" s="15">
        <v>9</v>
      </c>
      <c r="T14" s="2"/>
      <c r="U14" s="1">
        <v>2467.4595037499998</v>
      </c>
      <c r="V14" s="1">
        <v>3540.2066999999993</v>
      </c>
      <c r="W14" s="1">
        <v>25550.115935624999</v>
      </c>
      <c r="X14" s="1">
        <v>4359.2638537499997</v>
      </c>
      <c r="Y14" s="1">
        <v>920.57786624999994</v>
      </c>
      <c r="Z14" s="1">
        <v>2770.5768750000002</v>
      </c>
      <c r="AA14" s="1">
        <v>1731.8267699999999</v>
      </c>
      <c r="AB14" s="1">
        <v>1752.80673</v>
      </c>
      <c r="AC14" s="1">
        <v>6460.2606450000003</v>
      </c>
      <c r="AD14" s="1">
        <v>4777.5037499999999</v>
      </c>
      <c r="AE14" s="1">
        <v>0</v>
      </c>
      <c r="AF14" s="4">
        <v>54330.598629375003</v>
      </c>
      <c r="AH14" s="4">
        <v>410035093</v>
      </c>
      <c r="AI14" s="4" t="s">
        <v>1558</v>
      </c>
      <c r="AJ14" s="2" t="s">
        <v>1559</v>
      </c>
      <c r="AK14" s="2" t="s">
        <v>1562</v>
      </c>
      <c r="AL14" s="4">
        <v>1</v>
      </c>
      <c r="AM14" s="4">
        <v>5</v>
      </c>
      <c r="AN14" s="4">
        <v>54330.598629375003</v>
      </c>
      <c r="AO14" s="4">
        <v>10866</v>
      </c>
      <c r="AP14" s="4">
        <v>0</v>
      </c>
      <c r="AQ14" s="77">
        <v>10866</v>
      </c>
    </row>
    <row r="15" spans="1:45" s="4" customFormat="1">
      <c r="A15" s="2">
        <v>410035155</v>
      </c>
      <c r="B15" s="10" t="s">
        <v>66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5">
        <v>3.7499999999999999E-2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1</v>
      </c>
      <c r="Q15" s="15">
        <v>1</v>
      </c>
      <c r="R15" s="16">
        <v>1.077</v>
      </c>
      <c r="S15" s="15">
        <v>10</v>
      </c>
      <c r="T15" s="2"/>
      <c r="U15" s="1">
        <v>493.49190074999996</v>
      </c>
      <c r="V15" s="1">
        <v>708.04133999999988</v>
      </c>
      <c r="W15" s="1">
        <v>8021.0421791250001</v>
      </c>
      <c r="X15" s="1">
        <v>811.62046874999999</v>
      </c>
      <c r="Y15" s="1">
        <v>227.88916125</v>
      </c>
      <c r="Z15" s="1">
        <v>711.18937500000004</v>
      </c>
      <c r="AA15" s="1">
        <v>394.20353999999998</v>
      </c>
      <c r="AB15" s="1">
        <v>530.99330999999995</v>
      </c>
      <c r="AC15" s="1">
        <v>1599.2232989999998</v>
      </c>
      <c r="AD15" s="1">
        <v>1136.94075</v>
      </c>
      <c r="AE15" s="1">
        <v>0</v>
      </c>
      <c r="AF15" s="4">
        <v>14634.635323874998</v>
      </c>
      <c r="AH15" s="4">
        <v>410035155</v>
      </c>
      <c r="AI15" s="4" t="s">
        <v>1558</v>
      </c>
      <c r="AJ15" s="2" t="s">
        <v>1559</v>
      </c>
      <c r="AK15" s="2" t="s">
        <v>1563</v>
      </c>
      <c r="AL15" s="4">
        <v>1</v>
      </c>
      <c r="AM15" s="4">
        <v>1</v>
      </c>
      <c r="AN15" s="4">
        <v>14634.635323874998</v>
      </c>
      <c r="AO15" s="4">
        <v>14635</v>
      </c>
      <c r="AP15" s="4">
        <v>0</v>
      </c>
      <c r="AQ15" s="77">
        <v>14635</v>
      </c>
    </row>
    <row r="16" spans="1:45" s="4" customFormat="1">
      <c r="A16" s="2">
        <v>410035160</v>
      </c>
      <c r="B16" s="10" t="s">
        <v>66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</v>
      </c>
      <c r="I16" s="15">
        <v>3.7499999999999999E-2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1</v>
      </c>
      <c r="R16" s="16">
        <v>1.077</v>
      </c>
      <c r="S16" s="15">
        <v>1</v>
      </c>
      <c r="T16" s="2"/>
      <c r="U16" s="1">
        <v>493.49190074999996</v>
      </c>
      <c r="V16" s="1">
        <v>708.04133999999988</v>
      </c>
      <c r="W16" s="1">
        <v>4536.279439125</v>
      </c>
      <c r="X16" s="1">
        <v>811.62046874999999</v>
      </c>
      <c r="Y16" s="1">
        <v>151.19599124999999</v>
      </c>
      <c r="Z16" s="1">
        <v>711.18937500000004</v>
      </c>
      <c r="AA16" s="1">
        <v>394.20353999999998</v>
      </c>
      <c r="AB16" s="1">
        <v>530.99330999999995</v>
      </c>
      <c r="AC16" s="1">
        <v>1061.0248589999999</v>
      </c>
      <c r="AD16" s="1">
        <v>808.49074999999993</v>
      </c>
      <c r="AE16" s="1">
        <v>0</v>
      </c>
      <c r="AF16" s="4">
        <v>10206.530973875</v>
      </c>
      <c r="AH16" s="4">
        <v>410035160</v>
      </c>
      <c r="AI16" s="4" t="s">
        <v>1558</v>
      </c>
      <c r="AJ16" s="2" t="s">
        <v>1559</v>
      </c>
      <c r="AK16" s="2" t="s">
        <v>1564</v>
      </c>
      <c r="AL16" s="4">
        <v>1</v>
      </c>
      <c r="AM16" s="4">
        <v>1</v>
      </c>
      <c r="AN16" s="4">
        <v>10206.530973875</v>
      </c>
      <c r="AO16" s="4">
        <v>10207</v>
      </c>
      <c r="AP16" s="4">
        <v>0</v>
      </c>
      <c r="AQ16" s="77">
        <v>10207</v>
      </c>
    </row>
    <row r="17" spans="1:43" s="4" customFormat="1">
      <c r="A17" s="2">
        <v>410035163</v>
      </c>
      <c r="B17" s="10" t="s">
        <v>66</v>
      </c>
      <c r="C17" s="15">
        <v>0</v>
      </c>
      <c r="D17" s="15">
        <v>0</v>
      </c>
      <c r="E17" s="15">
        <v>0</v>
      </c>
      <c r="F17" s="15">
        <v>0</v>
      </c>
      <c r="G17" s="15">
        <v>3</v>
      </c>
      <c r="H17" s="15">
        <v>1</v>
      </c>
      <c r="I17" s="15">
        <v>0.1875</v>
      </c>
      <c r="J17" s="15">
        <v>0</v>
      </c>
      <c r="K17" s="15">
        <v>0</v>
      </c>
      <c r="L17" s="15">
        <v>0</v>
      </c>
      <c r="M17" s="15">
        <v>1</v>
      </c>
      <c r="N17" s="15">
        <v>0</v>
      </c>
      <c r="O17" s="15">
        <v>2</v>
      </c>
      <c r="P17" s="15">
        <v>1</v>
      </c>
      <c r="Q17" s="15">
        <v>5</v>
      </c>
      <c r="R17" s="16">
        <v>1.077</v>
      </c>
      <c r="S17" s="15">
        <v>10</v>
      </c>
      <c r="T17" s="2"/>
      <c r="U17" s="1">
        <v>2467.4595037499998</v>
      </c>
      <c r="V17" s="1">
        <v>3540.2066999999997</v>
      </c>
      <c r="W17" s="1">
        <v>29790.340325624999</v>
      </c>
      <c r="X17" s="1">
        <v>4526.0696137499999</v>
      </c>
      <c r="Y17" s="1">
        <v>1037.6154562499999</v>
      </c>
      <c r="Z17" s="1">
        <v>2508.7868750000002</v>
      </c>
      <c r="AA17" s="1">
        <v>1652.09646</v>
      </c>
      <c r="AB17" s="1">
        <v>1362.7927200000001</v>
      </c>
      <c r="AC17" s="1">
        <v>7281.6670050000002</v>
      </c>
      <c r="AD17" s="1">
        <v>5372.2537499999999</v>
      </c>
      <c r="AE17" s="1">
        <v>0</v>
      </c>
      <c r="AF17" s="4">
        <v>59539.288409374989</v>
      </c>
      <c r="AH17" s="4">
        <v>410035163</v>
      </c>
      <c r="AI17" s="4" t="s">
        <v>1558</v>
      </c>
      <c r="AJ17" s="2" t="s">
        <v>1559</v>
      </c>
      <c r="AK17" s="2" t="s">
        <v>1565</v>
      </c>
      <c r="AL17" s="4">
        <v>1</v>
      </c>
      <c r="AM17" s="4">
        <v>5</v>
      </c>
      <c r="AN17" s="4">
        <v>59539.288409374989</v>
      </c>
      <c r="AO17" s="4">
        <v>11908</v>
      </c>
      <c r="AP17" s="4">
        <v>0</v>
      </c>
      <c r="AQ17" s="77">
        <v>11908</v>
      </c>
    </row>
    <row r="18" spans="1:43" s="4" customFormat="1">
      <c r="A18" s="2">
        <v>410035248</v>
      </c>
      <c r="B18" s="10" t="s">
        <v>66</v>
      </c>
      <c r="C18" s="15">
        <v>0</v>
      </c>
      <c r="D18" s="15">
        <v>0</v>
      </c>
      <c r="E18" s="15">
        <v>0</v>
      </c>
      <c r="F18" s="15">
        <v>2</v>
      </c>
      <c r="G18" s="15">
        <v>6</v>
      </c>
      <c r="H18" s="15">
        <v>4</v>
      </c>
      <c r="I18" s="15">
        <v>0.52500000000000002</v>
      </c>
      <c r="J18" s="15">
        <v>0</v>
      </c>
      <c r="K18" s="15">
        <v>0</v>
      </c>
      <c r="L18" s="15">
        <v>0</v>
      </c>
      <c r="M18" s="15">
        <v>2</v>
      </c>
      <c r="N18" s="15">
        <v>0</v>
      </c>
      <c r="O18" s="15">
        <v>5</v>
      </c>
      <c r="P18" s="15">
        <v>1</v>
      </c>
      <c r="Q18" s="15">
        <v>14</v>
      </c>
      <c r="R18" s="16">
        <v>1.077</v>
      </c>
      <c r="S18" s="15">
        <v>9</v>
      </c>
      <c r="T18" s="2"/>
      <c r="U18" s="1">
        <v>6908.8866104999997</v>
      </c>
      <c r="V18" s="1">
        <v>9912.5787599999985</v>
      </c>
      <c r="W18" s="1">
        <v>75613.758327749994</v>
      </c>
      <c r="X18" s="1">
        <v>12965.973382499998</v>
      </c>
      <c r="Y18" s="1">
        <v>2662.4382374999996</v>
      </c>
      <c r="Z18" s="1">
        <v>7338.7512500000003</v>
      </c>
      <c r="AA18" s="1">
        <v>4565.1014399999995</v>
      </c>
      <c r="AB18" s="1">
        <v>4069.5306599999999</v>
      </c>
      <c r="AC18" s="1">
        <v>18683.944625999997</v>
      </c>
      <c r="AD18" s="1">
        <v>14089.9905</v>
      </c>
      <c r="AE18" s="1">
        <v>0</v>
      </c>
      <c r="AF18" s="4">
        <v>156810.95379424997</v>
      </c>
      <c r="AH18" s="4">
        <v>410035248</v>
      </c>
      <c r="AI18" s="4" t="s">
        <v>1558</v>
      </c>
      <c r="AJ18" s="2" t="s">
        <v>1559</v>
      </c>
      <c r="AK18" s="2" t="s">
        <v>1566</v>
      </c>
      <c r="AL18" s="4">
        <v>1</v>
      </c>
      <c r="AM18" s="4">
        <v>14</v>
      </c>
      <c r="AN18" s="4">
        <v>156810.95379424997</v>
      </c>
      <c r="AO18" s="4">
        <v>11201</v>
      </c>
      <c r="AP18" s="4">
        <v>0</v>
      </c>
      <c r="AQ18" s="77">
        <v>11201</v>
      </c>
    </row>
    <row r="19" spans="1:43" s="4" customFormat="1">
      <c r="A19" s="2">
        <v>410035308</v>
      </c>
      <c r="B19" s="10" t="s">
        <v>66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1</v>
      </c>
      <c r="I19" s="15">
        <v>3.7499999999999999E-2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1</v>
      </c>
      <c r="Q19" s="15">
        <v>1</v>
      </c>
      <c r="R19" s="16">
        <v>1.077</v>
      </c>
      <c r="S19" s="15">
        <v>10</v>
      </c>
      <c r="T19" s="2"/>
      <c r="U19" s="1">
        <v>493.49190074999996</v>
      </c>
      <c r="V19" s="1">
        <v>708.04133999999988</v>
      </c>
      <c r="W19" s="1">
        <v>8021.0421791250001</v>
      </c>
      <c r="X19" s="1">
        <v>811.62046874999999</v>
      </c>
      <c r="Y19" s="1">
        <v>227.88916125</v>
      </c>
      <c r="Z19" s="1">
        <v>711.18937500000004</v>
      </c>
      <c r="AA19" s="1">
        <v>394.20353999999998</v>
      </c>
      <c r="AB19" s="1">
        <v>530.99330999999995</v>
      </c>
      <c r="AC19" s="1">
        <v>1599.2232989999998</v>
      </c>
      <c r="AD19" s="1">
        <v>1136.94075</v>
      </c>
      <c r="AE19" s="1">
        <v>0</v>
      </c>
      <c r="AF19" s="4">
        <v>14634.635323874998</v>
      </c>
      <c r="AH19" s="4">
        <v>410035308</v>
      </c>
      <c r="AI19" s="4" t="s">
        <v>1558</v>
      </c>
      <c r="AJ19" s="2" t="s">
        <v>1559</v>
      </c>
      <c r="AK19" s="2" t="s">
        <v>1567</v>
      </c>
      <c r="AL19" s="4">
        <v>1</v>
      </c>
      <c r="AM19" s="4">
        <v>1</v>
      </c>
      <c r="AN19" s="4">
        <v>14634.635323874998</v>
      </c>
      <c r="AO19" s="4">
        <v>14635</v>
      </c>
      <c r="AP19" s="4">
        <v>0</v>
      </c>
      <c r="AQ19" s="77">
        <v>14635</v>
      </c>
    </row>
    <row r="20" spans="1:43" s="4" customFormat="1">
      <c r="A20" s="2">
        <v>410035346</v>
      </c>
      <c r="B20" s="10" t="s">
        <v>66</v>
      </c>
      <c r="C20" s="15">
        <v>0</v>
      </c>
      <c r="D20" s="15">
        <v>0</v>
      </c>
      <c r="E20" s="15">
        <v>0</v>
      </c>
      <c r="F20" s="15">
        <v>0</v>
      </c>
      <c r="G20" s="15">
        <v>5</v>
      </c>
      <c r="H20" s="15">
        <v>1</v>
      </c>
      <c r="I20" s="15">
        <v>0.22500000000000001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2</v>
      </c>
      <c r="P20" s="15">
        <v>1</v>
      </c>
      <c r="Q20" s="15">
        <v>6</v>
      </c>
      <c r="R20" s="16">
        <v>1.077</v>
      </c>
      <c r="S20" s="15">
        <v>10</v>
      </c>
      <c r="T20" s="2"/>
      <c r="U20" s="1">
        <v>2960.9514044999996</v>
      </c>
      <c r="V20" s="1">
        <v>4248.2480399999995</v>
      </c>
      <c r="W20" s="1">
        <v>30949.65395475</v>
      </c>
      <c r="X20" s="1">
        <v>5371.6586625</v>
      </c>
      <c r="Y20" s="1">
        <v>1158.4185074999998</v>
      </c>
      <c r="Z20" s="1">
        <v>2958.1862500000002</v>
      </c>
      <c r="AA20" s="1">
        <v>1966.56969</v>
      </c>
      <c r="AB20" s="1">
        <v>1682.36016</v>
      </c>
      <c r="AC20" s="1">
        <v>8129.316624000001</v>
      </c>
      <c r="AD20" s="1">
        <v>5977.1445000000003</v>
      </c>
      <c r="AE20" s="1">
        <v>0</v>
      </c>
      <c r="AF20" s="4">
        <v>65402.507793249992</v>
      </c>
      <c r="AH20" s="4">
        <v>410035346</v>
      </c>
      <c r="AI20" s="4" t="s">
        <v>1558</v>
      </c>
      <c r="AJ20" s="2" t="s">
        <v>1559</v>
      </c>
      <c r="AK20" s="2" t="s">
        <v>1568</v>
      </c>
      <c r="AL20" s="4">
        <v>1</v>
      </c>
      <c r="AM20" s="4">
        <v>6</v>
      </c>
      <c r="AN20" s="4">
        <v>65402.507793249992</v>
      </c>
      <c r="AO20" s="4">
        <v>10900</v>
      </c>
      <c r="AP20" s="4">
        <v>0</v>
      </c>
      <c r="AQ20" s="77">
        <v>10900</v>
      </c>
    </row>
    <row r="21" spans="1:43" s="4" customFormat="1">
      <c r="A21" s="2">
        <v>410057035</v>
      </c>
      <c r="B21" s="10" t="s">
        <v>66</v>
      </c>
      <c r="C21" s="15">
        <v>0</v>
      </c>
      <c r="D21" s="15">
        <v>0</v>
      </c>
      <c r="E21" s="15">
        <v>0</v>
      </c>
      <c r="F21" s="15">
        <v>0</v>
      </c>
      <c r="G21" s="15">
        <v>4</v>
      </c>
      <c r="H21" s="15">
        <v>0</v>
      </c>
      <c r="I21" s="15">
        <v>0.1875</v>
      </c>
      <c r="J21" s="15">
        <v>0</v>
      </c>
      <c r="K21" s="15">
        <v>0</v>
      </c>
      <c r="L21" s="15">
        <v>0</v>
      </c>
      <c r="M21" s="15">
        <v>1</v>
      </c>
      <c r="N21" s="15">
        <v>0</v>
      </c>
      <c r="O21" s="15">
        <v>4</v>
      </c>
      <c r="P21" s="15">
        <v>0</v>
      </c>
      <c r="Q21" s="15">
        <v>5</v>
      </c>
      <c r="R21" s="16">
        <v>1.038</v>
      </c>
      <c r="S21" s="15">
        <v>10</v>
      </c>
      <c r="T21" s="2"/>
      <c r="U21" s="1">
        <v>2378.1086025</v>
      </c>
      <c r="V21" s="1">
        <v>3412.0097999999998</v>
      </c>
      <c r="W21" s="1">
        <v>30774.378123749997</v>
      </c>
      <c r="X21" s="1">
        <v>4458.9249225000003</v>
      </c>
      <c r="Y21" s="1">
        <v>1078.0369575</v>
      </c>
      <c r="Z21" s="1">
        <v>2246.9968750000003</v>
      </c>
      <c r="AA21" s="1">
        <v>1515.4281000000001</v>
      </c>
      <c r="AB21" s="1">
        <v>1023.61332</v>
      </c>
      <c r="AC21" s="1">
        <v>7565.3332500000015</v>
      </c>
      <c r="AD21" s="1">
        <v>5728.8737500000007</v>
      </c>
      <c r="AE21" s="1">
        <v>0</v>
      </c>
      <c r="AF21" s="4">
        <v>60181.703701249993</v>
      </c>
      <c r="AH21" s="4">
        <v>410057035</v>
      </c>
      <c r="AI21" s="4" t="s">
        <v>1558</v>
      </c>
      <c r="AJ21" s="2" t="s">
        <v>1561</v>
      </c>
      <c r="AK21" s="2" t="s">
        <v>1559</v>
      </c>
      <c r="AL21" s="4">
        <v>1</v>
      </c>
      <c r="AM21" s="4">
        <v>5</v>
      </c>
      <c r="AN21" s="4">
        <v>60181.703701249993</v>
      </c>
      <c r="AO21" s="4">
        <v>12036</v>
      </c>
      <c r="AP21" s="4">
        <v>0</v>
      </c>
      <c r="AQ21" s="77">
        <v>12036</v>
      </c>
    </row>
    <row r="22" spans="1:43" s="4" customFormat="1">
      <c r="A22" s="2">
        <v>410057057</v>
      </c>
      <c r="B22" s="10" t="s">
        <v>66</v>
      </c>
      <c r="C22" s="15">
        <v>0</v>
      </c>
      <c r="D22" s="15">
        <v>0</v>
      </c>
      <c r="E22" s="15">
        <v>0</v>
      </c>
      <c r="F22" s="15">
        <v>44</v>
      </c>
      <c r="G22" s="15">
        <v>151</v>
      </c>
      <c r="H22" s="15">
        <v>0</v>
      </c>
      <c r="I22" s="15">
        <v>8.0625</v>
      </c>
      <c r="J22" s="15">
        <v>0</v>
      </c>
      <c r="K22" s="15">
        <v>0</v>
      </c>
      <c r="L22" s="15">
        <v>0</v>
      </c>
      <c r="M22" s="15">
        <v>20</v>
      </c>
      <c r="N22" s="15">
        <v>0</v>
      </c>
      <c r="O22" s="15">
        <v>111</v>
      </c>
      <c r="P22" s="15">
        <v>0</v>
      </c>
      <c r="Q22" s="15">
        <v>215</v>
      </c>
      <c r="R22" s="16">
        <v>1.038</v>
      </c>
      <c r="S22" s="15">
        <v>10</v>
      </c>
      <c r="T22" s="2"/>
      <c r="U22" s="1">
        <v>102258.66990750001</v>
      </c>
      <c r="V22" s="1">
        <v>146716.42139999999</v>
      </c>
      <c r="W22" s="1">
        <v>1089890.97394125</v>
      </c>
      <c r="X22" s="1">
        <v>200154.47400749999</v>
      </c>
      <c r="Y22" s="1">
        <v>40621.531852500004</v>
      </c>
      <c r="Z22" s="1">
        <v>96620.865624999991</v>
      </c>
      <c r="AA22" s="1">
        <v>61846.250940000005</v>
      </c>
      <c r="AB22" s="1">
        <v>42208.100580000006</v>
      </c>
      <c r="AC22" s="1">
        <v>285062.77929000003</v>
      </c>
      <c r="AD22" s="1">
        <v>222609.13125000003</v>
      </c>
      <c r="AE22" s="1">
        <v>0</v>
      </c>
      <c r="AF22" s="4">
        <v>2287989.1987937503</v>
      </c>
      <c r="AH22" s="4">
        <v>410057057</v>
      </c>
      <c r="AI22" s="4" t="s">
        <v>1558</v>
      </c>
      <c r="AJ22" s="2" t="s">
        <v>1561</v>
      </c>
      <c r="AK22" s="2" t="s">
        <v>1561</v>
      </c>
      <c r="AL22" s="4">
        <v>1</v>
      </c>
      <c r="AM22" s="4">
        <v>215</v>
      </c>
      <c r="AN22" s="4">
        <v>2287989.1987937503</v>
      </c>
      <c r="AO22" s="4">
        <v>10642</v>
      </c>
      <c r="AP22" s="4">
        <v>0</v>
      </c>
      <c r="AQ22" s="77">
        <v>10642</v>
      </c>
    </row>
    <row r="23" spans="1:43" s="4" customFormat="1">
      <c r="A23" s="2">
        <v>410057248</v>
      </c>
      <c r="B23" s="10" t="s">
        <v>66</v>
      </c>
      <c r="C23" s="15">
        <v>0</v>
      </c>
      <c r="D23" s="15">
        <v>0</v>
      </c>
      <c r="E23" s="15">
        <v>0</v>
      </c>
      <c r="F23" s="15">
        <v>0</v>
      </c>
      <c r="G23" s="15">
        <v>2</v>
      </c>
      <c r="H23" s="15">
        <v>0</v>
      </c>
      <c r="I23" s="15">
        <v>7.4999999999999997E-2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2</v>
      </c>
      <c r="R23" s="16">
        <v>1.038</v>
      </c>
      <c r="S23" s="15">
        <v>1</v>
      </c>
      <c r="T23" s="2"/>
      <c r="U23" s="1">
        <v>951.24344099999996</v>
      </c>
      <c r="V23" s="1">
        <v>1364.8039200000001</v>
      </c>
      <c r="W23" s="1">
        <v>6152.4722655000005</v>
      </c>
      <c r="X23" s="1">
        <v>1757.9645850000002</v>
      </c>
      <c r="Y23" s="1">
        <v>299.60053499999998</v>
      </c>
      <c r="Z23" s="1">
        <v>898.79875000000004</v>
      </c>
      <c r="AA23" s="1">
        <v>606.17124000000001</v>
      </c>
      <c r="AB23" s="1">
        <v>443.86956000000004</v>
      </c>
      <c r="AC23" s="1">
        <v>2102.4835319999997</v>
      </c>
      <c r="AD23" s="1">
        <v>1673.3215</v>
      </c>
      <c r="AE23" s="1">
        <v>0</v>
      </c>
      <c r="AF23" s="4">
        <v>16250.7293285</v>
      </c>
      <c r="AH23" s="4">
        <v>410057248</v>
      </c>
      <c r="AI23" s="4" t="s">
        <v>1558</v>
      </c>
      <c r="AJ23" s="2" t="s">
        <v>1561</v>
      </c>
      <c r="AK23" s="2" t="s">
        <v>1566</v>
      </c>
      <c r="AL23" s="4">
        <v>1</v>
      </c>
      <c r="AM23" s="4">
        <v>2</v>
      </c>
      <c r="AN23" s="4">
        <v>16250.7293285</v>
      </c>
      <c r="AO23" s="4">
        <v>8125</v>
      </c>
      <c r="AP23" s="4">
        <v>0</v>
      </c>
      <c r="AQ23" s="77">
        <v>8125</v>
      </c>
    </row>
    <row r="24" spans="1:43" s="4" customFormat="1">
      <c r="A24" s="2">
        <v>412035035</v>
      </c>
      <c r="B24" s="10" t="s">
        <v>687</v>
      </c>
      <c r="C24" s="15">
        <v>0</v>
      </c>
      <c r="D24" s="15">
        <v>0</v>
      </c>
      <c r="E24" s="15">
        <v>0</v>
      </c>
      <c r="F24" s="15">
        <v>60</v>
      </c>
      <c r="G24" s="15">
        <v>199</v>
      </c>
      <c r="H24" s="15">
        <v>204</v>
      </c>
      <c r="I24" s="15">
        <v>18.675000000000001</v>
      </c>
      <c r="J24" s="15">
        <v>0</v>
      </c>
      <c r="K24" s="15">
        <v>0</v>
      </c>
      <c r="L24" s="15">
        <v>0</v>
      </c>
      <c r="M24" s="15">
        <v>35</v>
      </c>
      <c r="N24" s="15">
        <v>0</v>
      </c>
      <c r="O24" s="15">
        <v>129</v>
      </c>
      <c r="P24" s="15">
        <v>66</v>
      </c>
      <c r="Q24" s="15">
        <v>498</v>
      </c>
      <c r="R24" s="16">
        <v>1.077</v>
      </c>
      <c r="S24" s="15">
        <v>9</v>
      </c>
      <c r="T24" s="2"/>
      <c r="U24" s="1">
        <v>245758.96657350002</v>
      </c>
      <c r="V24" s="1">
        <v>352604.58731999993</v>
      </c>
      <c r="W24" s="1">
        <v>2631262.5180142499</v>
      </c>
      <c r="X24" s="1">
        <v>450022.81026749994</v>
      </c>
      <c r="Y24" s="1">
        <v>91914.650632499979</v>
      </c>
      <c r="Z24" s="1">
        <v>277206.04875000002</v>
      </c>
      <c r="AA24" s="1">
        <v>168179.30117999998</v>
      </c>
      <c r="AB24" s="1">
        <v>167540.06936999998</v>
      </c>
      <c r="AC24" s="1">
        <v>645017.69740199996</v>
      </c>
      <c r="AD24" s="1">
        <v>484677.77349999989</v>
      </c>
      <c r="AE24" s="1">
        <v>0</v>
      </c>
      <c r="AF24" s="4">
        <v>5514184.4230097504</v>
      </c>
      <c r="AH24" s="4">
        <v>412035035</v>
      </c>
      <c r="AI24" s="4" t="s">
        <v>1569</v>
      </c>
      <c r="AJ24" s="2" t="s">
        <v>1559</v>
      </c>
      <c r="AK24" s="2" t="s">
        <v>1559</v>
      </c>
      <c r="AL24" s="4">
        <v>1</v>
      </c>
      <c r="AM24" s="4">
        <v>498</v>
      </c>
      <c r="AN24" s="4">
        <v>5514184.4230097504</v>
      </c>
      <c r="AO24" s="4">
        <v>11073</v>
      </c>
      <c r="AP24" s="4">
        <v>0</v>
      </c>
      <c r="AQ24" s="77">
        <v>11073</v>
      </c>
    </row>
    <row r="25" spans="1:43" s="4" customFormat="1">
      <c r="A25" s="2">
        <v>412035044</v>
      </c>
      <c r="B25" s="10" t="s">
        <v>687</v>
      </c>
      <c r="C25" s="15">
        <v>0</v>
      </c>
      <c r="D25" s="15">
        <v>0</v>
      </c>
      <c r="E25" s="15">
        <v>0</v>
      </c>
      <c r="F25" s="15">
        <v>1</v>
      </c>
      <c r="G25" s="15">
        <v>1</v>
      </c>
      <c r="H25" s="15">
        <v>1</v>
      </c>
      <c r="I25" s="15">
        <v>0.1125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3</v>
      </c>
      <c r="R25" s="16">
        <v>1.077</v>
      </c>
      <c r="S25" s="15">
        <v>8</v>
      </c>
      <c r="T25" s="2"/>
      <c r="U25" s="1">
        <v>1480.4757022499998</v>
      </c>
      <c r="V25" s="1">
        <v>2124.1240199999997</v>
      </c>
      <c r="W25" s="1">
        <v>14726.828937374999</v>
      </c>
      <c r="X25" s="1">
        <v>2868.9247162499996</v>
      </c>
      <c r="Y25" s="1">
        <v>526.46856374999993</v>
      </c>
      <c r="Z25" s="1">
        <v>1609.9881250000001</v>
      </c>
      <c r="AA25" s="1">
        <v>944.92748999999992</v>
      </c>
      <c r="AB25" s="1">
        <v>902.24597999999992</v>
      </c>
      <c r="AC25" s="1">
        <v>3694.4341770000001</v>
      </c>
      <c r="AD25" s="1">
        <v>2841.0322500000002</v>
      </c>
      <c r="AE25" s="1">
        <v>0</v>
      </c>
      <c r="AF25" s="4">
        <v>31719.449961624996</v>
      </c>
      <c r="AH25" s="4">
        <v>412035044</v>
      </c>
      <c r="AI25" s="4" t="s">
        <v>1569</v>
      </c>
      <c r="AJ25" s="2" t="s">
        <v>1559</v>
      </c>
      <c r="AK25" s="2" t="s">
        <v>1560</v>
      </c>
      <c r="AL25" s="4">
        <v>1</v>
      </c>
      <c r="AM25" s="4">
        <v>3</v>
      </c>
      <c r="AN25" s="4">
        <v>31719.449961624996</v>
      </c>
      <c r="AO25" s="4">
        <v>10573</v>
      </c>
      <c r="AP25" s="4">
        <v>0</v>
      </c>
      <c r="AQ25" s="77">
        <v>10573</v>
      </c>
    </row>
    <row r="26" spans="1:43" s="4" customFormat="1">
      <c r="A26" s="2">
        <v>412035189</v>
      </c>
      <c r="B26" s="10" t="s">
        <v>687</v>
      </c>
      <c r="C26" s="15">
        <v>0</v>
      </c>
      <c r="D26" s="15">
        <v>0</v>
      </c>
      <c r="E26" s="15">
        <v>0</v>
      </c>
      <c r="F26" s="15">
        <v>0</v>
      </c>
      <c r="G26" s="15">
        <v>1</v>
      </c>
      <c r="H26" s="15">
        <v>1</v>
      </c>
      <c r="I26" s="15">
        <v>7.4999999999999997E-2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1</v>
      </c>
      <c r="Q26" s="15">
        <v>2</v>
      </c>
      <c r="R26" s="16">
        <v>1.077</v>
      </c>
      <c r="S26" s="15">
        <v>10</v>
      </c>
      <c r="T26" s="2"/>
      <c r="U26" s="1">
        <v>986.98380149999991</v>
      </c>
      <c r="V26" s="1">
        <v>1416.0826799999998</v>
      </c>
      <c r="W26" s="1">
        <v>11212.859438250001</v>
      </c>
      <c r="X26" s="1">
        <v>1723.6281074999999</v>
      </c>
      <c r="Y26" s="1">
        <v>383.31776249999996</v>
      </c>
      <c r="Z26" s="1">
        <v>1160.5887500000001</v>
      </c>
      <c r="AA26" s="1">
        <v>708.67676999999992</v>
      </c>
      <c r="AB26" s="1">
        <v>761.26667999999984</v>
      </c>
      <c r="AC26" s="1">
        <v>2689.9625879999999</v>
      </c>
      <c r="AD26" s="1">
        <v>1973.6015</v>
      </c>
      <c r="AE26" s="1">
        <v>0</v>
      </c>
      <c r="AF26" s="4">
        <v>23016.96807775</v>
      </c>
      <c r="AH26" s="4">
        <v>412035189</v>
      </c>
      <c r="AI26" s="4" t="s">
        <v>1569</v>
      </c>
      <c r="AJ26" s="2" t="s">
        <v>1559</v>
      </c>
      <c r="AK26" s="2" t="s">
        <v>1570</v>
      </c>
      <c r="AL26" s="4">
        <v>1</v>
      </c>
      <c r="AM26" s="4">
        <v>2</v>
      </c>
      <c r="AN26" s="4">
        <v>23016.96807775</v>
      </c>
      <c r="AO26" s="4">
        <v>11508</v>
      </c>
      <c r="AP26" s="4">
        <v>0</v>
      </c>
      <c r="AQ26" s="77">
        <v>11508</v>
      </c>
    </row>
    <row r="27" spans="1:43" s="4" customFormat="1">
      <c r="A27" s="2">
        <v>412035220</v>
      </c>
      <c r="B27" s="10" t="s">
        <v>687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3</v>
      </c>
      <c r="I27" s="15">
        <v>0.1125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2</v>
      </c>
      <c r="Q27" s="15">
        <v>3</v>
      </c>
      <c r="R27" s="16">
        <v>1.077</v>
      </c>
      <c r="S27" s="15">
        <v>10</v>
      </c>
      <c r="T27" s="2"/>
      <c r="U27" s="1">
        <v>1480.4757022499998</v>
      </c>
      <c r="V27" s="1">
        <v>2124.1240199999997</v>
      </c>
      <c r="W27" s="1">
        <v>20578.363797374997</v>
      </c>
      <c r="X27" s="1">
        <v>2434.8614062500001</v>
      </c>
      <c r="Y27" s="1">
        <v>606.97431374999996</v>
      </c>
      <c r="Z27" s="1">
        <v>2133.5681250000002</v>
      </c>
      <c r="AA27" s="1">
        <v>1182.6106199999999</v>
      </c>
      <c r="AB27" s="1">
        <v>1592.9799299999997</v>
      </c>
      <c r="AC27" s="1">
        <v>4259.4714570000006</v>
      </c>
      <c r="AD27" s="1">
        <v>3082.3722499999999</v>
      </c>
      <c r="AE27" s="1">
        <v>0</v>
      </c>
      <c r="AF27" s="4">
        <v>39475.801621625003</v>
      </c>
      <c r="AH27" s="4">
        <v>412035220</v>
      </c>
      <c r="AI27" s="4" t="s">
        <v>1569</v>
      </c>
      <c r="AJ27" s="2" t="s">
        <v>1559</v>
      </c>
      <c r="AK27" s="2" t="s">
        <v>1571</v>
      </c>
      <c r="AL27" s="4">
        <v>1</v>
      </c>
      <c r="AM27" s="4">
        <v>3</v>
      </c>
      <c r="AN27" s="4">
        <v>39475.801621625003</v>
      </c>
      <c r="AO27" s="4">
        <v>13159</v>
      </c>
      <c r="AP27" s="4">
        <v>0</v>
      </c>
      <c r="AQ27" s="77">
        <v>13159</v>
      </c>
    </row>
    <row r="28" spans="1:43" s="4" customFormat="1">
      <c r="A28" s="2">
        <v>412035244</v>
      </c>
      <c r="B28" s="10" t="s">
        <v>687</v>
      </c>
      <c r="C28" s="15">
        <v>0</v>
      </c>
      <c r="D28" s="15">
        <v>0</v>
      </c>
      <c r="E28" s="15">
        <v>0</v>
      </c>
      <c r="F28" s="15">
        <v>0</v>
      </c>
      <c r="G28" s="15">
        <v>4</v>
      </c>
      <c r="H28" s="15">
        <v>7</v>
      </c>
      <c r="I28" s="15">
        <v>0.41249999999999998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1</v>
      </c>
      <c r="P28" s="15">
        <v>3</v>
      </c>
      <c r="Q28" s="15">
        <v>11</v>
      </c>
      <c r="R28" s="16">
        <v>1.077</v>
      </c>
      <c r="S28" s="15">
        <v>8</v>
      </c>
      <c r="T28" s="2"/>
      <c r="U28" s="1">
        <v>5428.4109082499999</v>
      </c>
      <c r="V28" s="1">
        <v>7788.4547399999983</v>
      </c>
      <c r="W28" s="1">
        <v>58190.595270375008</v>
      </c>
      <c r="X28" s="1">
        <v>9329.3738362499989</v>
      </c>
      <c r="Y28" s="1">
        <v>1980.9139837499999</v>
      </c>
      <c r="Z28" s="1">
        <v>6775.9231249999993</v>
      </c>
      <c r="AA28" s="1">
        <v>4017.3176999999996</v>
      </c>
      <c r="AB28" s="1">
        <v>4638.0466499999993</v>
      </c>
      <c r="AC28" s="1">
        <v>13901.266569000001</v>
      </c>
      <c r="AD28" s="1">
        <v>10294.438249999999</v>
      </c>
      <c r="AE28" s="1">
        <v>0</v>
      </c>
      <c r="AF28" s="4">
        <v>122344.741032625</v>
      </c>
      <c r="AH28" s="4">
        <v>412035244</v>
      </c>
      <c r="AI28" s="4" t="s">
        <v>1569</v>
      </c>
      <c r="AJ28" s="2" t="s">
        <v>1559</v>
      </c>
      <c r="AK28" s="2" t="s">
        <v>1572</v>
      </c>
      <c r="AL28" s="4">
        <v>1</v>
      </c>
      <c r="AM28" s="4">
        <v>11</v>
      </c>
      <c r="AN28" s="4">
        <v>122344.741032625</v>
      </c>
      <c r="AO28" s="4">
        <v>11122</v>
      </c>
      <c r="AP28" s="4">
        <v>0</v>
      </c>
      <c r="AQ28" s="77">
        <v>11122</v>
      </c>
    </row>
    <row r="29" spans="1:43" s="4" customFormat="1">
      <c r="A29" s="2">
        <v>412035285</v>
      </c>
      <c r="B29" s="10" t="s">
        <v>687</v>
      </c>
      <c r="C29" s="15">
        <v>0</v>
      </c>
      <c r="D29" s="15">
        <v>0</v>
      </c>
      <c r="E29" s="15">
        <v>0</v>
      </c>
      <c r="F29" s="15">
        <v>1</v>
      </c>
      <c r="G29" s="15">
        <v>0</v>
      </c>
      <c r="H29" s="15">
        <v>1</v>
      </c>
      <c r="I29" s="15">
        <v>7.4999999999999997E-2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2</v>
      </c>
      <c r="R29" s="16">
        <v>1.077</v>
      </c>
      <c r="S29" s="15">
        <v>1</v>
      </c>
      <c r="T29" s="2"/>
      <c r="U29" s="1">
        <v>986.98380149999991</v>
      </c>
      <c r="V29" s="1">
        <v>1416.0826799999998</v>
      </c>
      <c r="W29" s="1">
        <v>8117.6691382499994</v>
      </c>
      <c r="X29" s="1">
        <v>1956.9170775</v>
      </c>
      <c r="Y29" s="1">
        <v>295.83305250000001</v>
      </c>
      <c r="Z29" s="1">
        <v>1160.5887500000001</v>
      </c>
      <c r="AA29" s="1">
        <v>630.45425999999998</v>
      </c>
      <c r="AB29" s="1">
        <v>671.97260999999992</v>
      </c>
      <c r="AC29" s="1">
        <v>2075.9110379999997</v>
      </c>
      <c r="AD29" s="1">
        <v>1682.2815000000001</v>
      </c>
      <c r="AE29" s="1">
        <v>0</v>
      </c>
      <c r="AF29" s="4">
        <v>18994.693907750003</v>
      </c>
      <c r="AH29" s="4">
        <v>412035285</v>
      </c>
      <c r="AI29" s="4" t="s">
        <v>1569</v>
      </c>
      <c r="AJ29" s="2" t="s">
        <v>1559</v>
      </c>
      <c r="AK29" s="2" t="s">
        <v>1573</v>
      </c>
      <c r="AL29" s="4">
        <v>1</v>
      </c>
      <c r="AM29" s="4">
        <v>2</v>
      </c>
      <c r="AN29" s="4">
        <v>18994.693907750003</v>
      </c>
      <c r="AO29" s="4">
        <v>9497</v>
      </c>
      <c r="AP29" s="4">
        <v>0</v>
      </c>
      <c r="AQ29" s="77">
        <v>9497</v>
      </c>
    </row>
    <row r="30" spans="1:43" s="4" customFormat="1">
      <c r="A30" s="2">
        <v>412035293</v>
      </c>
      <c r="B30" s="10" t="s">
        <v>687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3.7499999999999999E-2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1</v>
      </c>
      <c r="R30" s="16">
        <v>1.077</v>
      </c>
      <c r="S30" s="15">
        <v>1</v>
      </c>
      <c r="T30" s="2"/>
      <c r="U30" s="1">
        <v>493.49190074999996</v>
      </c>
      <c r="V30" s="1">
        <v>708.04133999999988</v>
      </c>
      <c r="W30" s="1">
        <v>4536.279439125</v>
      </c>
      <c r="X30" s="1">
        <v>811.62046874999999</v>
      </c>
      <c r="Y30" s="1">
        <v>151.19599124999999</v>
      </c>
      <c r="Z30" s="1">
        <v>711.18937500000004</v>
      </c>
      <c r="AA30" s="1">
        <v>394.20353999999998</v>
      </c>
      <c r="AB30" s="1">
        <v>530.99330999999995</v>
      </c>
      <c r="AC30" s="1">
        <v>1061.0248589999999</v>
      </c>
      <c r="AD30" s="1">
        <v>808.49074999999993</v>
      </c>
      <c r="AE30" s="1">
        <v>0</v>
      </c>
      <c r="AF30" s="4">
        <v>10206.530973875</v>
      </c>
      <c r="AH30" s="4">
        <v>412035293</v>
      </c>
      <c r="AI30" s="4" t="s">
        <v>1569</v>
      </c>
      <c r="AJ30" s="2" t="s">
        <v>1559</v>
      </c>
      <c r="AK30" s="2" t="s">
        <v>1574</v>
      </c>
      <c r="AL30" s="4">
        <v>1</v>
      </c>
      <c r="AM30" s="4">
        <v>1</v>
      </c>
      <c r="AN30" s="4">
        <v>10206.530973875</v>
      </c>
      <c r="AO30" s="4">
        <v>10207</v>
      </c>
      <c r="AP30" s="4">
        <v>0</v>
      </c>
      <c r="AQ30" s="77">
        <v>10207</v>
      </c>
    </row>
    <row r="31" spans="1:43" s="4" customFormat="1">
      <c r="A31" s="2">
        <v>412035314</v>
      </c>
      <c r="B31" s="10" t="s">
        <v>687</v>
      </c>
      <c r="C31" s="15">
        <v>0</v>
      </c>
      <c r="D31" s="15">
        <v>0</v>
      </c>
      <c r="E31" s="15">
        <v>0</v>
      </c>
      <c r="F31" s="15">
        <v>0</v>
      </c>
      <c r="G31" s="15">
        <v>1</v>
      </c>
      <c r="H31" s="15">
        <v>0</v>
      </c>
      <c r="I31" s="15">
        <v>3.7499999999999999E-2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1</v>
      </c>
      <c r="P31" s="15">
        <v>0</v>
      </c>
      <c r="Q31" s="15">
        <v>1</v>
      </c>
      <c r="R31" s="16">
        <v>1.077</v>
      </c>
      <c r="S31" s="15">
        <v>10</v>
      </c>
      <c r="T31" s="2"/>
      <c r="U31" s="1">
        <v>493.49190074999996</v>
      </c>
      <c r="V31" s="1">
        <v>708.04133999999988</v>
      </c>
      <c r="W31" s="1">
        <v>6676.5799991249996</v>
      </c>
      <c r="X31" s="1">
        <v>912.00763874999996</v>
      </c>
      <c r="Y31" s="1">
        <v>232.12177124999999</v>
      </c>
      <c r="Z31" s="1">
        <v>449.39937500000002</v>
      </c>
      <c r="AA31" s="1">
        <v>314.47323</v>
      </c>
      <c r="AB31" s="1">
        <v>230.27337</v>
      </c>
      <c r="AC31" s="1">
        <v>1628.9377289999998</v>
      </c>
      <c r="AD31" s="1">
        <v>1165.1107500000001</v>
      </c>
      <c r="AE31" s="1">
        <v>0</v>
      </c>
      <c r="AF31" s="4">
        <v>12810.437103875</v>
      </c>
      <c r="AH31" s="4">
        <v>412035314</v>
      </c>
      <c r="AI31" s="4" t="s">
        <v>1569</v>
      </c>
      <c r="AJ31" s="2" t="s">
        <v>1559</v>
      </c>
      <c r="AK31" s="2" t="s">
        <v>1575</v>
      </c>
      <c r="AL31" s="4">
        <v>1</v>
      </c>
      <c r="AM31" s="4">
        <v>1</v>
      </c>
      <c r="AN31" s="4">
        <v>12810.437103875</v>
      </c>
      <c r="AO31" s="4">
        <v>12810</v>
      </c>
      <c r="AP31" s="4">
        <v>0</v>
      </c>
      <c r="AQ31" s="77">
        <v>12810</v>
      </c>
    </row>
    <row r="32" spans="1:43" s="4" customFormat="1">
      <c r="A32" s="2">
        <v>412035336</v>
      </c>
      <c r="B32" s="10" t="s">
        <v>687</v>
      </c>
      <c r="C32" s="15">
        <v>0</v>
      </c>
      <c r="D32" s="15">
        <v>0</v>
      </c>
      <c r="E32" s="15">
        <v>0</v>
      </c>
      <c r="F32" s="15">
        <v>0</v>
      </c>
      <c r="G32" s="15">
        <v>1</v>
      </c>
      <c r="H32" s="15">
        <v>2</v>
      </c>
      <c r="I32" s="15">
        <v>0.1125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</v>
      </c>
      <c r="P32" s="15">
        <v>2</v>
      </c>
      <c r="Q32" s="15">
        <v>3</v>
      </c>
      <c r="R32" s="16">
        <v>1.077</v>
      </c>
      <c r="S32" s="15">
        <v>10</v>
      </c>
      <c r="T32" s="2"/>
      <c r="U32" s="1">
        <v>1480.4757022499998</v>
      </c>
      <c r="V32" s="1">
        <v>2124.1240199999997</v>
      </c>
      <c r="W32" s="1">
        <v>22718.664357375001</v>
      </c>
      <c r="X32" s="1">
        <v>2535.24857625</v>
      </c>
      <c r="Y32" s="1">
        <v>687.90009375</v>
      </c>
      <c r="Z32" s="1">
        <v>1871.778125</v>
      </c>
      <c r="AA32" s="1">
        <v>1102.88031</v>
      </c>
      <c r="AB32" s="1">
        <v>1292.2599899999998</v>
      </c>
      <c r="AC32" s="1">
        <v>4827.3843269999998</v>
      </c>
      <c r="AD32" s="1">
        <v>3438.9922499999998</v>
      </c>
      <c r="AE32" s="1">
        <v>0</v>
      </c>
      <c r="AF32" s="4">
        <v>42079.707751625006</v>
      </c>
      <c r="AH32" s="4">
        <v>412035336</v>
      </c>
      <c r="AI32" s="4" t="s">
        <v>1569</v>
      </c>
      <c r="AJ32" s="2" t="s">
        <v>1559</v>
      </c>
      <c r="AK32" s="2" t="s">
        <v>1576</v>
      </c>
      <c r="AL32" s="4">
        <v>1</v>
      </c>
      <c r="AM32" s="4">
        <v>3</v>
      </c>
      <c r="AN32" s="4">
        <v>42079.707751625006</v>
      </c>
      <c r="AO32" s="4">
        <v>14027</v>
      </c>
      <c r="AP32" s="4">
        <v>0</v>
      </c>
      <c r="AQ32" s="77">
        <v>14027</v>
      </c>
    </row>
    <row r="33" spans="1:43" s="4" customFormat="1">
      <c r="A33" s="2">
        <v>413114024</v>
      </c>
      <c r="B33" s="10" t="s">
        <v>688</v>
      </c>
      <c r="C33" s="15">
        <v>0</v>
      </c>
      <c r="D33" s="15">
        <v>0</v>
      </c>
      <c r="E33" s="15">
        <v>0</v>
      </c>
      <c r="F33" s="15">
        <v>0</v>
      </c>
      <c r="G33" s="15">
        <v>1</v>
      </c>
      <c r="H33" s="15">
        <v>0</v>
      </c>
      <c r="I33" s="15">
        <v>3.7499999999999999E-2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1</v>
      </c>
      <c r="P33" s="15">
        <v>0</v>
      </c>
      <c r="Q33" s="15">
        <v>1</v>
      </c>
      <c r="R33" s="16">
        <v>1</v>
      </c>
      <c r="S33" s="15">
        <v>10</v>
      </c>
      <c r="T33" s="2"/>
      <c r="U33" s="1">
        <v>458.20974999999999</v>
      </c>
      <c r="V33" s="1">
        <v>657.42</v>
      </c>
      <c r="W33" s="1">
        <v>6199.238625</v>
      </c>
      <c r="X33" s="1">
        <v>846.80375000000004</v>
      </c>
      <c r="Y33" s="1">
        <v>215.52625</v>
      </c>
      <c r="Z33" s="1">
        <v>449.39937500000002</v>
      </c>
      <c r="AA33" s="1">
        <v>291.99</v>
      </c>
      <c r="AB33" s="1">
        <v>213.81</v>
      </c>
      <c r="AC33" s="1">
        <v>1512.4769999999999</v>
      </c>
      <c r="AD33" s="1">
        <v>1165.1107500000001</v>
      </c>
      <c r="AE33" s="1">
        <v>0</v>
      </c>
      <c r="AF33" s="4">
        <v>12009.985499999999</v>
      </c>
      <c r="AH33" s="4">
        <v>413114024</v>
      </c>
      <c r="AI33" s="4" t="s">
        <v>1577</v>
      </c>
      <c r="AJ33" s="2" t="s">
        <v>1578</v>
      </c>
      <c r="AK33" s="2" t="s">
        <v>1579</v>
      </c>
      <c r="AL33" s="4">
        <v>1</v>
      </c>
      <c r="AM33" s="4">
        <v>1</v>
      </c>
      <c r="AN33" s="4">
        <v>12009.985499999999</v>
      </c>
      <c r="AO33" s="4">
        <v>12010</v>
      </c>
      <c r="AP33" s="4">
        <v>0</v>
      </c>
      <c r="AQ33" s="77">
        <v>12010</v>
      </c>
    </row>
    <row r="34" spans="1:43" s="4" customFormat="1">
      <c r="A34" s="2">
        <v>413114083</v>
      </c>
      <c r="B34" s="10" t="s">
        <v>688</v>
      </c>
      <c r="C34" s="15">
        <v>0</v>
      </c>
      <c r="D34" s="15">
        <v>0</v>
      </c>
      <c r="E34" s="15">
        <v>0</v>
      </c>
      <c r="F34" s="15">
        <v>0</v>
      </c>
      <c r="G34" s="15">
        <v>1</v>
      </c>
      <c r="H34" s="15">
        <v>0</v>
      </c>
      <c r="I34" s="15">
        <v>3.7499999999999999E-2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  <c r="P34" s="15">
        <v>0</v>
      </c>
      <c r="Q34" s="15">
        <v>1</v>
      </c>
      <c r="R34" s="16">
        <v>1</v>
      </c>
      <c r="S34" s="15">
        <v>10</v>
      </c>
      <c r="T34" s="2"/>
      <c r="U34" s="1">
        <v>458.20974999999999</v>
      </c>
      <c r="V34" s="1">
        <v>657.42</v>
      </c>
      <c r="W34" s="1">
        <v>6199.238625</v>
      </c>
      <c r="X34" s="1">
        <v>846.80375000000004</v>
      </c>
      <c r="Y34" s="1">
        <v>215.52625</v>
      </c>
      <c r="Z34" s="1">
        <v>449.39937500000002</v>
      </c>
      <c r="AA34" s="1">
        <v>291.99</v>
      </c>
      <c r="AB34" s="1">
        <v>213.81</v>
      </c>
      <c r="AC34" s="1">
        <v>1512.4769999999999</v>
      </c>
      <c r="AD34" s="1">
        <v>1165.1107500000001</v>
      </c>
      <c r="AE34" s="1">
        <v>0</v>
      </c>
      <c r="AF34" s="4">
        <v>12009.985499999999</v>
      </c>
      <c r="AH34" s="4">
        <v>413114083</v>
      </c>
      <c r="AI34" s="4" t="s">
        <v>1577</v>
      </c>
      <c r="AJ34" s="2" t="s">
        <v>1578</v>
      </c>
      <c r="AK34" s="2" t="s">
        <v>1580</v>
      </c>
      <c r="AL34" s="4">
        <v>1</v>
      </c>
      <c r="AM34" s="4">
        <v>1</v>
      </c>
      <c r="AN34" s="4">
        <v>12009.985499999999</v>
      </c>
      <c r="AO34" s="4">
        <v>12010</v>
      </c>
      <c r="AP34" s="4">
        <v>0</v>
      </c>
      <c r="AQ34" s="77">
        <v>12010</v>
      </c>
    </row>
    <row r="35" spans="1:43" s="4" customFormat="1">
      <c r="A35" s="2">
        <v>413114091</v>
      </c>
      <c r="B35" s="10" t="s">
        <v>688</v>
      </c>
      <c r="C35" s="15">
        <v>0</v>
      </c>
      <c r="D35" s="15">
        <v>0</v>
      </c>
      <c r="E35" s="15">
        <v>0</v>
      </c>
      <c r="F35" s="15">
        <v>0</v>
      </c>
      <c r="G35" s="15">
        <v>1</v>
      </c>
      <c r="H35" s="15">
        <v>8</v>
      </c>
      <c r="I35" s="15">
        <v>0.33750000000000002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15">
        <v>1</v>
      </c>
      <c r="Q35" s="15">
        <v>9</v>
      </c>
      <c r="R35" s="16">
        <v>1</v>
      </c>
      <c r="S35" s="15">
        <v>5</v>
      </c>
      <c r="T35" s="2"/>
      <c r="U35" s="1">
        <v>4123.8877499999999</v>
      </c>
      <c r="V35" s="1">
        <v>5916.78</v>
      </c>
      <c r="W35" s="1">
        <v>42817.527625000002</v>
      </c>
      <c r="X35" s="1">
        <v>6875.55375</v>
      </c>
      <c r="Y35" s="1">
        <v>1402.94625</v>
      </c>
      <c r="Z35" s="1">
        <v>6138.9143750000003</v>
      </c>
      <c r="AA35" s="1">
        <v>3220.1499999999996</v>
      </c>
      <c r="AB35" s="1">
        <v>4158.05</v>
      </c>
      <c r="AC35" s="1">
        <v>9845.1929999999993</v>
      </c>
      <c r="AD35" s="1">
        <v>7929.7067500000003</v>
      </c>
      <c r="AE35" s="1">
        <v>0</v>
      </c>
      <c r="AF35" s="4">
        <v>92428.709499999997</v>
      </c>
      <c r="AH35" s="4">
        <v>413114091</v>
      </c>
      <c r="AI35" s="4" t="s">
        <v>1577</v>
      </c>
      <c r="AJ35" s="2" t="s">
        <v>1578</v>
      </c>
      <c r="AK35" s="2" t="s">
        <v>1581</v>
      </c>
      <c r="AL35" s="4">
        <v>1</v>
      </c>
      <c r="AM35" s="4">
        <v>9</v>
      </c>
      <c r="AN35" s="4">
        <v>92428.709499999997</v>
      </c>
      <c r="AO35" s="4">
        <v>10270</v>
      </c>
      <c r="AP35" s="4">
        <v>0</v>
      </c>
      <c r="AQ35" s="77">
        <v>10270</v>
      </c>
    </row>
    <row r="36" spans="1:43" s="4" customFormat="1">
      <c r="A36" s="2">
        <v>413114114</v>
      </c>
      <c r="B36" s="10" t="s">
        <v>688</v>
      </c>
      <c r="C36" s="15">
        <v>0</v>
      </c>
      <c r="D36" s="15">
        <v>0</v>
      </c>
      <c r="E36" s="15">
        <v>0</v>
      </c>
      <c r="F36" s="15">
        <v>0</v>
      </c>
      <c r="G36" s="15">
        <v>19</v>
      </c>
      <c r="H36" s="15">
        <v>43</v>
      </c>
      <c r="I36" s="15">
        <v>2.3250000000000002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5</v>
      </c>
      <c r="P36" s="15">
        <v>15</v>
      </c>
      <c r="Q36" s="15">
        <v>62</v>
      </c>
      <c r="R36" s="16">
        <v>1</v>
      </c>
      <c r="S36" s="15">
        <v>7</v>
      </c>
      <c r="T36" s="2"/>
      <c r="U36" s="1">
        <v>28409.004500000003</v>
      </c>
      <c r="V36" s="1">
        <v>40760.039999999994</v>
      </c>
      <c r="W36" s="1">
        <v>300257.37474999996</v>
      </c>
      <c r="X36" s="1">
        <v>48493.802500000005</v>
      </c>
      <c r="Y36" s="1">
        <v>10161.4175</v>
      </c>
      <c r="Z36" s="1">
        <v>39119.731250000004</v>
      </c>
      <c r="AA36" s="1">
        <v>21286.67</v>
      </c>
      <c r="AB36" s="1">
        <v>25262.679999999997</v>
      </c>
      <c r="AC36" s="1">
        <v>71308.964000000007</v>
      </c>
      <c r="AD36" s="1">
        <v>57039.856499999994</v>
      </c>
      <c r="AE36" s="1">
        <v>0</v>
      </c>
      <c r="AF36" s="4">
        <v>642099.54099999985</v>
      </c>
      <c r="AH36" s="4">
        <v>413114114</v>
      </c>
      <c r="AI36" s="4" t="s">
        <v>1577</v>
      </c>
      <c r="AJ36" s="2" t="s">
        <v>1578</v>
      </c>
      <c r="AK36" s="2" t="s">
        <v>1578</v>
      </c>
      <c r="AL36" s="4">
        <v>1</v>
      </c>
      <c r="AM36" s="4">
        <v>62</v>
      </c>
      <c r="AN36" s="4">
        <v>642099.54099999985</v>
      </c>
      <c r="AO36" s="4">
        <v>10356</v>
      </c>
      <c r="AP36" s="4">
        <v>0</v>
      </c>
      <c r="AQ36" s="77">
        <v>10356</v>
      </c>
    </row>
    <row r="37" spans="1:43" s="4" customFormat="1">
      <c r="A37" s="2">
        <v>413114117</v>
      </c>
      <c r="B37" s="10" t="s">
        <v>688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15">
        <v>3.7499999999999999E-2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1</v>
      </c>
      <c r="Q37" s="15">
        <v>1</v>
      </c>
      <c r="R37" s="16">
        <v>1</v>
      </c>
      <c r="S37" s="15">
        <v>10</v>
      </c>
      <c r="T37" s="2"/>
      <c r="U37" s="1">
        <v>458.20974999999999</v>
      </c>
      <c r="V37" s="1">
        <v>657.42</v>
      </c>
      <c r="W37" s="1">
        <v>7447.5786250000001</v>
      </c>
      <c r="X37" s="1">
        <v>753.59375</v>
      </c>
      <c r="Y37" s="1">
        <v>211.59625</v>
      </c>
      <c r="Z37" s="1">
        <v>711.18937500000004</v>
      </c>
      <c r="AA37" s="1">
        <v>366.02</v>
      </c>
      <c r="AB37" s="1">
        <v>493.03</v>
      </c>
      <c r="AC37" s="1">
        <v>1484.8869999999999</v>
      </c>
      <c r="AD37" s="1">
        <v>1136.94075</v>
      </c>
      <c r="AE37" s="1">
        <v>0</v>
      </c>
      <c r="AF37" s="4">
        <v>13720.465500000002</v>
      </c>
      <c r="AH37" s="4">
        <v>413114117</v>
      </c>
      <c r="AI37" s="4" t="s">
        <v>1577</v>
      </c>
      <c r="AJ37" s="2" t="s">
        <v>1578</v>
      </c>
      <c r="AK37" s="2" t="s">
        <v>1582</v>
      </c>
      <c r="AL37" s="4">
        <v>1</v>
      </c>
      <c r="AM37" s="4">
        <v>1</v>
      </c>
      <c r="AN37" s="4">
        <v>13720.465500000002</v>
      </c>
      <c r="AO37" s="4">
        <v>13720</v>
      </c>
      <c r="AP37" s="4">
        <v>0</v>
      </c>
      <c r="AQ37" s="77">
        <v>13720</v>
      </c>
    </row>
    <row r="38" spans="1:43" s="4" customFormat="1">
      <c r="A38" s="2">
        <v>413114210</v>
      </c>
      <c r="B38" s="10" t="s">
        <v>688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1</v>
      </c>
      <c r="I38" s="15">
        <v>3.7499999999999999E-2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1</v>
      </c>
      <c r="Q38" s="15">
        <v>1</v>
      </c>
      <c r="R38" s="16">
        <v>1</v>
      </c>
      <c r="S38" s="15">
        <v>10</v>
      </c>
      <c r="T38" s="2"/>
      <c r="U38" s="1">
        <v>458.20974999999999</v>
      </c>
      <c r="V38" s="1">
        <v>657.42</v>
      </c>
      <c r="W38" s="1">
        <v>7447.5786250000001</v>
      </c>
      <c r="X38" s="1">
        <v>753.59375</v>
      </c>
      <c r="Y38" s="1">
        <v>211.59625</v>
      </c>
      <c r="Z38" s="1">
        <v>711.18937500000004</v>
      </c>
      <c r="AA38" s="1">
        <v>366.02</v>
      </c>
      <c r="AB38" s="1">
        <v>493.03</v>
      </c>
      <c r="AC38" s="1">
        <v>1484.8869999999999</v>
      </c>
      <c r="AD38" s="1">
        <v>1136.94075</v>
      </c>
      <c r="AE38" s="1">
        <v>0</v>
      </c>
      <c r="AF38" s="4">
        <v>13720.465500000002</v>
      </c>
      <c r="AH38" s="4">
        <v>413114210</v>
      </c>
      <c r="AI38" s="4" t="s">
        <v>1577</v>
      </c>
      <c r="AJ38" s="2" t="s">
        <v>1578</v>
      </c>
      <c r="AK38" s="2" t="s">
        <v>1583</v>
      </c>
      <c r="AL38" s="4">
        <v>1</v>
      </c>
      <c r="AM38" s="4">
        <v>1</v>
      </c>
      <c r="AN38" s="4">
        <v>13720.465500000002</v>
      </c>
      <c r="AO38" s="4">
        <v>13720</v>
      </c>
      <c r="AP38" s="4">
        <v>0</v>
      </c>
      <c r="AQ38" s="77">
        <v>13720</v>
      </c>
    </row>
    <row r="39" spans="1:43" s="4" customFormat="1">
      <c r="A39" s="2">
        <v>413114253</v>
      </c>
      <c r="B39" s="10" t="s">
        <v>688</v>
      </c>
      <c r="C39" s="15">
        <v>0</v>
      </c>
      <c r="D39" s="15">
        <v>0</v>
      </c>
      <c r="E39" s="15">
        <v>0</v>
      </c>
      <c r="F39" s="15">
        <v>0</v>
      </c>
      <c r="G39" s="15">
        <v>1</v>
      </c>
      <c r="H39" s="15">
        <v>1</v>
      </c>
      <c r="I39" s="15">
        <v>7.4999999999999997E-2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1</v>
      </c>
      <c r="P39" s="15">
        <v>0</v>
      </c>
      <c r="Q39" s="15">
        <v>2</v>
      </c>
      <c r="R39" s="16">
        <v>1</v>
      </c>
      <c r="S39" s="15">
        <v>10</v>
      </c>
      <c r="T39" s="2"/>
      <c r="U39" s="1">
        <v>916.41949999999997</v>
      </c>
      <c r="V39" s="1">
        <v>1314.84</v>
      </c>
      <c r="W39" s="1">
        <v>10411.197250000001</v>
      </c>
      <c r="X39" s="1">
        <v>1600.3975</v>
      </c>
      <c r="Y39" s="1">
        <v>355.91249999999997</v>
      </c>
      <c r="Z39" s="1">
        <v>1160.5887500000001</v>
      </c>
      <c r="AA39" s="1">
        <v>658.01</v>
      </c>
      <c r="AB39" s="1">
        <v>706.83999999999992</v>
      </c>
      <c r="AC39" s="1">
        <v>2497.6439999999998</v>
      </c>
      <c r="AD39" s="1">
        <v>1973.6015</v>
      </c>
      <c r="AE39" s="1">
        <v>0</v>
      </c>
      <c r="AF39" s="4">
        <v>21595.451000000001</v>
      </c>
      <c r="AH39" s="4">
        <v>413114253</v>
      </c>
      <c r="AI39" s="4" t="s">
        <v>1577</v>
      </c>
      <c r="AJ39" s="2" t="s">
        <v>1578</v>
      </c>
      <c r="AK39" s="2" t="s">
        <v>1584</v>
      </c>
      <c r="AL39" s="4">
        <v>1</v>
      </c>
      <c r="AM39" s="4">
        <v>2</v>
      </c>
      <c r="AN39" s="4">
        <v>21595.451000000001</v>
      </c>
      <c r="AO39" s="4">
        <v>10798</v>
      </c>
      <c r="AP39" s="4">
        <v>0</v>
      </c>
      <c r="AQ39" s="77">
        <v>10798</v>
      </c>
    </row>
    <row r="40" spans="1:43" s="4" customFormat="1">
      <c r="A40" s="2">
        <v>413114605</v>
      </c>
      <c r="B40" s="10" t="s">
        <v>688</v>
      </c>
      <c r="C40" s="15">
        <v>0</v>
      </c>
      <c r="D40" s="15">
        <v>0</v>
      </c>
      <c r="E40" s="15">
        <v>0</v>
      </c>
      <c r="F40" s="15">
        <v>0</v>
      </c>
      <c r="G40" s="15">
        <v>1</v>
      </c>
      <c r="H40" s="15">
        <v>1</v>
      </c>
      <c r="I40" s="15">
        <v>7.4999999999999997E-2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1</v>
      </c>
      <c r="P40" s="15">
        <v>1</v>
      </c>
      <c r="Q40" s="15">
        <v>2</v>
      </c>
      <c r="R40" s="16">
        <v>1</v>
      </c>
      <c r="S40" s="15">
        <v>10</v>
      </c>
      <c r="T40" s="2"/>
      <c r="U40" s="1">
        <v>916.41949999999997</v>
      </c>
      <c r="V40" s="1">
        <v>1314.84</v>
      </c>
      <c r="W40" s="1">
        <v>13646.81725</v>
      </c>
      <c r="X40" s="1">
        <v>1600.3975</v>
      </c>
      <c r="Y40" s="1">
        <v>427.12249999999995</v>
      </c>
      <c r="Z40" s="1">
        <v>1160.5887500000001</v>
      </c>
      <c r="AA40" s="1">
        <v>658.01</v>
      </c>
      <c r="AB40" s="1">
        <v>706.83999999999992</v>
      </c>
      <c r="AC40" s="1">
        <v>2997.3639999999996</v>
      </c>
      <c r="AD40" s="1">
        <v>2302.0515</v>
      </c>
      <c r="AE40" s="1">
        <v>0</v>
      </c>
      <c r="AF40" s="4">
        <v>25730.451000000001</v>
      </c>
      <c r="AH40" s="4">
        <v>413114605</v>
      </c>
      <c r="AI40" s="4" t="s">
        <v>1577</v>
      </c>
      <c r="AJ40" s="2" t="s">
        <v>1578</v>
      </c>
      <c r="AK40" s="2" t="s">
        <v>1585</v>
      </c>
      <c r="AL40" s="4">
        <v>1</v>
      </c>
      <c r="AM40" s="4">
        <v>2</v>
      </c>
      <c r="AN40" s="4">
        <v>25730.451000000001</v>
      </c>
      <c r="AO40" s="4">
        <v>12865</v>
      </c>
      <c r="AP40" s="4">
        <v>0</v>
      </c>
      <c r="AQ40" s="77">
        <v>12865</v>
      </c>
    </row>
    <row r="41" spans="1:43" s="4" customFormat="1">
      <c r="A41" s="2">
        <v>413114670</v>
      </c>
      <c r="B41" s="10" t="s">
        <v>688</v>
      </c>
      <c r="C41" s="15">
        <v>0</v>
      </c>
      <c r="D41" s="15">
        <v>0</v>
      </c>
      <c r="E41" s="15">
        <v>0</v>
      </c>
      <c r="F41" s="15">
        <v>0</v>
      </c>
      <c r="G41" s="15">
        <v>8</v>
      </c>
      <c r="H41" s="15">
        <v>11</v>
      </c>
      <c r="I41" s="15">
        <v>0.71250000000000002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1</v>
      </c>
      <c r="P41" s="15">
        <v>3</v>
      </c>
      <c r="Q41" s="15">
        <v>19</v>
      </c>
      <c r="R41" s="16">
        <v>1</v>
      </c>
      <c r="S41" s="15">
        <v>5</v>
      </c>
      <c r="T41" s="2"/>
      <c r="U41" s="1">
        <v>8705.9852499999997</v>
      </c>
      <c r="V41" s="1">
        <v>12490.98</v>
      </c>
      <c r="W41" s="1">
        <v>82356.973874999996</v>
      </c>
      <c r="X41" s="1">
        <v>15063.96125</v>
      </c>
      <c r="Y41" s="1">
        <v>2969.8587499999999</v>
      </c>
      <c r="Z41" s="1">
        <v>11418.278125000001</v>
      </c>
      <c r="AA41" s="1">
        <v>6362.1399999999994</v>
      </c>
      <c r="AB41" s="1">
        <v>7133.8099999999995</v>
      </c>
      <c r="AC41" s="1">
        <v>20841.093000000001</v>
      </c>
      <c r="AD41" s="1">
        <v>16836.92425</v>
      </c>
      <c r="AE41" s="1">
        <v>0</v>
      </c>
      <c r="AF41" s="4">
        <v>184180.00450000001</v>
      </c>
      <c r="AH41" s="4">
        <v>413114670</v>
      </c>
      <c r="AI41" s="4" t="s">
        <v>1577</v>
      </c>
      <c r="AJ41" s="2" t="s">
        <v>1578</v>
      </c>
      <c r="AK41" s="2" t="s">
        <v>1586</v>
      </c>
      <c r="AL41" s="4">
        <v>1</v>
      </c>
      <c r="AM41" s="4">
        <v>19</v>
      </c>
      <c r="AN41" s="4">
        <v>184180.00450000001</v>
      </c>
      <c r="AO41" s="4">
        <v>9694</v>
      </c>
      <c r="AP41" s="4">
        <v>0</v>
      </c>
      <c r="AQ41" s="77">
        <v>9694</v>
      </c>
    </row>
    <row r="42" spans="1:43" s="4" customFormat="1">
      <c r="A42" s="2">
        <v>413114674</v>
      </c>
      <c r="B42" s="10" t="s">
        <v>688</v>
      </c>
      <c r="C42" s="15">
        <v>0</v>
      </c>
      <c r="D42" s="15">
        <v>0</v>
      </c>
      <c r="E42" s="15">
        <v>0</v>
      </c>
      <c r="F42" s="15">
        <v>0</v>
      </c>
      <c r="G42" s="15">
        <v>10</v>
      </c>
      <c r="H42" s="15">
        <v>29</v>
      </c>
      <c r="I42" s="15">
        <v>1.4624999999999999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3</v>
      </c>
      <c r="P42" s="15">
        <v>9</v>
      </c>
      <c r="Q42" s="15">
        <v>39</v>
      </c>
      <c r="R42" s="16">
        <v>1</v>
      </c>
      <c r="S42" s="15">
        <v>7</v>
      </c>
      <c r="T42" s="2"/>
      <c r="U42" s="1">
        <v>17870.180250000001</v>
      </c>
      <c r="V42" s="1">
        <v>25639.38</v>
      </c>
      <c r="W42" s="1">
        <v>189483.62637499999</v>
      </c>
      <c r="X42" s="1">
        <v>30322.256249999999</v>
      </c>
      <c r="Y42" s="1">
        <v>6344.0437500000007</v>
      </c>
      <c r="Z42" s="1">
        <v>25118.485625000001</v>
      </c>
      <c r="AA42" s="1">
        <v>13534.48</v>
      </c>
      <c r="AB42" s="1">
        <v>16435.969999999998</v>
      </c>
      <c r="AC42" s="1">
        <v>44520.053</v>
      </c>
      <c r="AD42" s="1">
        <v>35639.759249999996</v>
      </c>
      <c r="AE42" s="1">
        <v>0</v>
      </c>
      <c r="AF42" s="4">
        <v>404908.23449999996</v>
      </c>
      <c r="AH42" s="4">
        <v>413114674</v>
      </c>
      <c r="AI42" s="4" t="s">
        <v>1577</v>
      </c>
      <c r="AJ42" s="2" t="s">
        <v>1578</v>
      </c>
      <c r="AK42" s="2" t="s">
        <v>1587</v>
      </c>
      <c r="AL42" s="4">
        <v>1</v>
      </c>
      <c r="AM42" s="4">
        <v>39</v>
      </c>
      <c r="AN42" s="4">
        <v>404908.23449999996</v>
      </c>
      <c r="AO42" s="4">
        <v>10382</v>
      </c>
      <c r="AP42" s="4">
        <v>0</v>
      </c>
      <c r="AQ42" s="77">
        <v>10382</v>
      </c>
    </row>
    <row r="43" spans="1:43" s="4" customFormat="1">
      <c r="A43" s="2">
        <v>413114683</v>
      </c>
      <c r="B43" s="10" t="s">
        <v>688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3</v>
      </c>
      <c r="I43" s="15">
        <v>0.1125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3</v>
      </c>
      <c r="R43" s="16">
        <v>1</v>
      </c>
      <c r="S43" s="15">
        <v>1</v>
      </c>
      <c r="T43" s="2"/>
      <c r="U43" s="1">
        <v>1374.62925</v>
      </c>
      <c r="V43" s="1">
        <v>1972.2599999999998</v>
      </c>
      <c r="W43" s="1">
        <v>12635.875875</v>
      </c>
      <c r="X43" s="1">
        <v>2260.78125</v>
      </c>
      <c r="Y43" s="1">
        <v>421.15875</v>
      </c>
      <c r="Z43" s="1">
        <v>2133.5681250000002</v>
      </c>
      <c r="AA43" s="1">
        <v>1098.06</v>
      </c>
      <c r="AB43" s="1">
        <v>1479.09</v>
      </c>
      <c r="AC43" s="1">
        <v>2955.5010000000002</v>
      </c>
      <c r="AD43" s="1">
        <v>2425.4722499999998</v>
      </c>
      <c r="AE43" s="1">
        <v>0</v>
      </c>
      <c r="AF43" s="4">
        <v>28756.396499999999</v>
      </c>
      <c r="AH43" s="4">
        <v>413114683</v>
      </c>
      <c r="AI43" s="4" t="s">
        <v>1577</v>
      </c>
      <c r="AJ43" s="2" t="s">
        <v>1578</v>
      </c>
      <c r="AK43" s="2" t="s">
        <v>1588</v>
      </c>
      <c r="AL43" s="4">
        <v>1</v>
      </c>
      <c r="AM43" s="4">
        <v>3</v>
      </c>
      <c r="AN43" s="4">
        <v>28756.396499999999</v>
      </c>
      <c r="AO43" s="4">
        <v>9585</v>
      </c>
      <c r="AP43" s="4">
        <v>0</v>
      </c>
      <c r="AQ43" s="77">
        <v>9585</v>
      </c>
    </row>
    <row r="44" spans="1:43" s="4" customFormat="1">
      <c r="A44" s="2">
        <v>413114717</v>
      </c>
      <c r="B44" s="10" t="s">
        <v>688</v>
      </c>
      <c r="C44" s="15">
        <v>0</v>
      </c>
      <c r="D44" s="15">
        <v>0</v>
      </c>
      <c r="E44" s="15">
        <v>0</v>
      </c>
      <c r="F44" s="15">
        <v>0</v>
      </c>
      <c r="G44" s="15">
        <v>19</v>
      </c>
      <c r="H44" s="15">
        <v>29</v>
      </c>
      <c r="I44" s="15">
        <v>1.8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8</v>
      </c>
      <c r="P44" s="15">
        <v>10</v>
      </c>
      <c r="Q44" s="15">
        <v>48</v>
      </c>
      <c r="R44" s="16">
        <v>1</v>
      </c>
      <c r="S44" s="15">
        <v>8</v>
      </c>
      <c r="T44" s="2"/>
      <c r="U44" s="1">
        <v>21994.067999999999</v>
      </c>
      <c r="V44" s="1">
        <v>31556.16</v>
      </c>
      <c r="W44" s="1">
        <v>235569.91399999999</v>
      </c>
      <c r="X44" s="1">
        <v>37943.49</v>
      </c>
      <c r="Y44" s="1">
        <v>8070.15</v>
      </c>
      <c r="Z44" s="1">
        <v>29163.08</v>
      </c>
      <c r="AA44" s="1">
        <v>16162.39</v>
      </c>
      <c r="AB44" s="1">
        <v>18360.259999999998</v>
      </c>
      <c r="AC44" s="1">
        <v>56633.125999999997</v>
      </c>
      <c r="AD44" s="1">
        <v>45140.406000000003</v>
      </c>
      <c r="AE44" s="1">
        <v>0</v>
      </c>
      <c r="AF44" s="4">
        <v>500593.04400000005</v>
      </c>
      <c r="AH44" s="4">
        <v>413114717</v>
      </c>
      <c r="AI44" s="4" t="s">
        <v>1577</v>
      </c>
      <c r="AJ44" s="2" t="s">
        <v>1578</v>
      </c>
      <c r="AK44" s="2" t="s">
        <v>1589</v>
      </c>
      <c r="AL44" s="4">
        <v>1</v>
      </c>
      <c r="AM44" s="4">
        <v>48</v>
      </c>
      <c r="AN44" s="4">
        <v>500593.04400000005</v>
      </c>
      <c r="AO44" s="4">
        <v>10429</v>
      </c>
      <c r="AP44" s="4">
        <v>0</v>
      </c>
      <c r="AQ44" s="77">
        <v>10429</v>
      </c>
    </row>
    <row r="45" spans="1:43" s="4" customFormat="1">
      <c r="A45" s="2">
        <v>413114750</v>
      </c>
      <c r="B45" s="10" t="s">
        <v>688</v>
      </c>
      <c r="C45" s="15">
        <v>0</v>
      </c>
      <c r="D45" s="15">
        <v>0</v>
      </c>
      <c r="E45" s="15">
        <v>0</v>
      </c>
      <c r="F45" s="15">
        <v>0</v>
      </c>
      <c r="G45" s="15">
        <v>5</v>
      </c>
      <c r="H45" s="15">
        <v>9</v>
      </c>
      <c r="I45" s="15">
        <v>0.52500000000000002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1</v>
      </c>
      <c r="P45" s="15">
        <v>4</v>
      </c>
      <c r="Q45" s="15">
        <v>14</v>
      </c>
      <c r="R45" s="16">
        <v>1</v>
      </c>
      <c r="S45" s="15">
        <v>8</v>
      </c>
      <c r="T45" s="2"/>
      <c r="U45" s="1">
        <v>6414.9364999999998</v>
      </c>
      <c r="V45" s="1">
        <v>9203.8799999999992</v>
      </c>
      <c r="W45" s="1">
        <v>68590.820749999999</v>
      </c>
      <c r="X45" s="1">
        <v>11016.362499999999</v>
      </c>
      <c r="Y45" s="1">
        <v>2334.2075</v>
      </c>
      <c r="Z45" s="1">
        <v>8647.7012500000001</v>
      </c>
      <c r="AA45" s="1">
        <v>4754.13</v>
      </c>
      <c r="AB45" s="1">
        <v>5506.32</v>
      </c>
      <c r="AC45" s="1">
        <v>16380.538</v>
      </c>
      <c r="AD45" s="1">
        <v>13070.1705</v>
      </c>
      <c r="AE45" s="1">
        <v>0</v>
      </c>
      <c r="AF45" s="4">
        <v>145919.06700000001</v>
      </c>
      <c r="AH45" s="4">
        <v>413114750</v>
      </c>
      <c r="AI45" s="4" t="s">
        <v>1577</v>
      </c>
      <c r="AJ45" s="2" t="s">
        <v>1578</v>
      </c>
      <c r="AK45" s="2" t="s">
        <v>1590</v>
      </c>
      <c r="AL45" s="4">
        <v>1</v>
      </c>
      <c r="AM45" s="4">
        <v>14</v>
      </c>
      <c r="AN45" s="4">
        <v>145919.06700000001</v>
      </c>
      <c r="AO45" s="4">
        <v>10423</v>
      </c>
      <c r="AP45" s="4">
        <v>0</v>
      </c>
      <c r="AQ45" s="77">
        <v>10423</v>
      </c>
    </row>
    <row r="46" spans="1:43" s="4" customFormat="1">
      <c r="A46" s="2">
        <v>413114755</v>
      </c>
      <c r="B46" s="10" t="s">
        <v>688</v>
      </c>
      <c r="C46" s="15">
        <v>0</v>
      </c>
      <c r="D46" s="15">
        <v>0</v>
      </c>
      <c r="E46" s="15">
        <v>0</v>
      </c>
      <c r="F46" s="15">
        <v>0</v>
      </c>
      <c r="G46" s="15">
        <v>7</v>
      </c>
      <c r="H46" s="15">
        <v>8</v>
      </c>
      <c r="I46" s="15">
        <v>0.5625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1</v>
      </c>
      <c r="P46" s="15">
        <v>2</v>
      </c>
      <c r="Q46" s="15">
        <v>15</v>
      </c>
      <c r="R46" s="16">
        <v>1</v>
      </c>
      <c r="S46" s="15">
        <v>5</v>
      </c>
      <c r="T46" s="2"/>
      <c r="U46" s="1">
        <v>6873.1462499999998</v>
      </c>
      <c r="V46" s="1">
        <v>9861.2999999999993</v>
      </c>
      <c r="W46" s="1">
        <v>63678.359375</v>
      </c>
      <c r="X46" s="1">
        <v>11956.376250000001</v>
      </c>
      <c r="Y46" s="1">
        <v>2336.61375</v>
      </c>
      <c r="Z46" s="1">
        <v>8835.3106250000019</v>
      </c>
      <c r="AA46" s="1">
        <v>4972.09</v>
      </c>
      <c r="AB46" s="1">
        <v>5440.91</v>
      </c>
      <c r="AC46" s="1">
        <v>16397.285</v>
      </c>
      <c r="AD46" s="1">
        <v>13262.231250000001</v>
      </c>
      <c r="AE46" s="1">
        <v>0</v>
      </c>
      <c r="AF46" s="4">
        <v>143613.62250000003</v>
      </c>
      <c r="AH46" s="4">
        <v>413114755</v>
      </c>
      <c r="AI46" s="4" t="s">
        <v>1577</v>
      </c>
      <c r="AJ46" s="2" t="s">
        <v>1578</v>
      </c>
      <c r="AK46" s="2" t="s">
        <v>1591</v>
      </c>
      <c r="AL46" s="4">
        <v>1</v>
      </c>
      <c r="AM46" s="4">
        <v>15</v>
      </c>
      <c r="AN46" s="4">
        <v>143613.62250000003</v>
      </c>
      <c r="AO46" s="4">
        <v>9574</v>
      </c>
      <c r="AP46" s="4">
        <v>0</v>
      </c>
      <c r="AQ46" s="77">
        <v>9574</v>
      </c>
    </row>
    <row r="47" spans="1:43" s="4" customFormat="1">
      <c r="A47" s="2">
        <v>414603063</v>
      </c>
      <c r="B47" s="10" t="s">
        <v>689</v>
      </c>
      <c r="C47" s="15">
        <v>0</v>
      </c>
      <c r="D47" s="15">
        <v>0</v>
      </c>
      <c r="E47" s="15">
        <v>0</v>
      </c>
      <c r="F47" s="15">
        <v>0</v>
      </c>
      <c r="G47" s="15">
        <v>1</v>
      </c>
      <c r="H47" s="15">
        <v>2</v>
      </c>
      <c r="I47" s="15">
        <v>0.1125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3</v>
      </c>
      <c r="R47" s="16">
        <v>1</v>
      </c>
      <c r="S47" s="15">
        <v>1</v>
      </c>
      <c r="T47" s="2"/>
      <c r="U47" s="1">
        <v>1374.62925</v>
      </c>
      <c r="V47" s="1">
        <v>1972.2599999999998</v>
      </c>
      <c r="W47" s="1">
        <v>11387.535875</v>
      </c>
      <c r="X47" s="1">
        <v>2353.99125</v>
      </c>
      <c r="Y47" s="1">
        <v>425.08875</v>
      </c>
      <c r="Z47" s="1">
        <v>1871.778125</v>
      </c>
      <c r="AA47" s="1">
        <v>1024.03</v>
      </c>
      <c r="AB47" s="1">
        <v>1199.8699999999999</v>
      </c>
      <c r="AC47" s="1">
        <v>2983.0910000000003</v>
      </c>
      <c r="AD47" s="1">
        <v>2453.6422499999999</v>
      </c>
      <c r="AE47" s="1">
        <v>0</v>
      </c>
      <c r="AF47" s="4">
        <v>27045.916499999999</v>
      </c>
      <c r="AH47" s="4">
        <v>414603063</v>
      </c>
      <c r="AI47" s="4" t="s">
        <v>1592</v>
      </c>
      <c r="AJ47" s="2" t="s">
        <v>1593</v>
      </c>
      <c r="AK47" s="2" t="s">
        <v>1594</v>
      </c>
      <c r="AL47" s="4">
        <v>1</v>
      </c>
      <c r="AM47" s="4">
        <v>3</v>
      </c>
      <c r="AN47" s="4">
        <v>27045.916499999999</v>
      </c>
      <c r="AO47" s="4">
        <v>9015</v>
      </c>
      <c r="AP47" s="4">
        <v>0</v>
      </c>
      <c r="AQ47" s="77">
        <v>9015</v>
      </c>
    </row>
    <row r="48" spans="1:43" s="4" customFormat="1">
      <c r="A48" s="2">
        <v>414603098</v>
      </c>
      <c r="B48" s="10" t="s">
        <v>689</v>
      </c>
      <c r="C48" s="15">
        <v>0</v>
      </c>
      <c r="D48" s="15">
        <v>0</v>
      </c>
      <c r="E48" s="15">
        <v>0</v>
      </c>
      <c r="F48" s="15">
        <v>0</v>
      </c>
      <c r="G48" s="15">
        <v>2</v>
      </c>
      <c r="H48" s="15">
        <v>1</v>
      </c>
      <c r="I48" s="15">
        <v>0.1125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3</v>
      </c>
      <c r="R48" s="16">
        <v>1</v>
      </c>
      <c r="S48" s="15">
        <v>1</v>
      </c>
      <c r="T48" s="2"/>
      <c r="U48" s="1">
        <v>1374.62925</v>
      </c>
      <c r="V48" s="1">
        <v>1972.2599999999998</v>
      </c>
      <c r="W48" s="1">
        <v>10139.195874999999</v>
      </c>
      <c r="X48" s="1">
        <v>2447.2012500000001</v>
      </c>
      <c r="Y48" s="1">
        <v>429.01874999999995</v>
      </c>
      <c r="Z48" s="1">
        <v>1609.9881250000001</v>
      </c>
      <c r="AA48" s="1">
        <v>950</v>
      </c>
      <c r="AB48" s="1">
        <v>920.65</v>
      </c>
      <c r="AC48" s="1">
        <v>3010.6809999999996</v>
      </c>
      <c r="AD48" s="1">
        <v>2481.8122499999999</v>
      </c>
      <c r="AE48" s="1">
        <v>0</v>
      </c>
      <c r="AF48" s="4">
        <v>25335.4365</v>
      </c>
      <c r="AH48" s="4">
        <v>414603098</v>
      </c>
      <c r="AI48" s="4" t="s">
        <v>1592</v>
      </c>
      <c r="AJ48" s="2" t="s">
        <v>1593</v>
      </c>
      <c r="AK48" s="2" t="s">
        <v>1595</v>
      </c>
      <c r="AL48" s="4">
        <v>1</v>
      </c>
      <c r="AM48" s="4">
        <v>3</v>
      </c>
      <c r="AN48" s="4">
        <v>25335.4365</v>
      </c>
      <c r="AO48" s="4">
        <v>8445</v>
      </c>
      <c r="AP48" s="4">
        <v>0</v>
      </c>
      <c r="AQ48" s="77">
        <v>8445</v>
      </c>
    </row>
    <row r="49" spans="1:43" s="4" customFormat="1">
      <c r="A49" s="2">
        <v>414603148</v>
      </c>
      <c r="B49" s="10" t="s">
        <v>689</v>
      </c>
      <c r="C49" s="15">
        <v>0</v>
      </c>
      <c r="D49" s="15">
        <v>0</v>
      </c>
      <c r="E49" s="15">
        <v>0</v>
      </c>
      <c r="F49" s="15">
        <v>0</v>
      </c>
      <c r="G49" s="15">
        <v>1</v>
      </c>
      <c r="H49" s="15">
        <v>0</v>
      </c>
      <c r="I49" s="15">
        <v>3.7499999999999999E-2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1</v>
      </c>
      <c r="P49" s="15">
        <v>0</v>
      </c>
      <c r="Q49" s="15">
        <v>1</v>
      </c>
      <c r="R49" s="16">
        <v>1</v>
      </c>
      <c r="S49" s="15">
        <v>10</v>
      </c>
      <c r="T49" s="2"/>
      <c r="U49" s="1">
        <v>458.20974999999999</v>
      </c>
      <c r="V49" s="1">
        <v>657.42</v>
      </c>
      <c r="W49" s="1">
        <v>6199.238625</v>
      </c>
      <c r="X49" s="1">
        <v>846.80375000000004</v>
      </c>
      <c r="Y49" s="1">
        <v>215.52625</v>
      </c>
      <c r="Z49" s="1">
        <v>449.39937500000002</v>
      </c>
      <c r="AA49" s="1">
        <v>291.99</v>
      </c>
      <c r="AB49" s="1">
        <v>213.81</v>
      </c>
      <c r="AC49" s="1">
        <v>1512.4769999999999</v>
      </c>
      <c r="AD49" s="1">
        <v>1165.1107500000001</v>
      </c>
      <c r="AE49" s="1">
        <v>0</v>
      </c>
      <c r="AF49" s="4">
        <v>12009.985499999999</v>
      </c>
      <c r="AH49" s="4">
        <v>414603148</v>
      </c>
      <c r="AI49" s="4" t="s">
        <v>1592</v>
      </c>
      <c r="AJ49" s="2" t="s">
        <v>1593</v>
      </c>
      <c r="AK49" s="2" t="s">
        <v>1596</v>
      </c>
      <c r="AL49" s="4">
        <v>1</v>
      </c>
      <c r="AM49" s="4">
        <v>1</v>
      </c>
      <c r="AN49" s="4">
        <v>12009.985499999999</v>
      </c>
      <c r="AO49" s="4">
        <v>12010</v>
      </c>
      <c r="AP49" s="4">
        <v>0</v>
      </c>
      <c r="AQ49" s="77">
        <v>12010</v>
      </c>
    </row>
    <row r="50" spans="1:43" s="4" customFormat="1">
      <c r="A50" s="2">
        <v>414603150</v>
      </c>
      <c r="B50" s="10" t="s">
        <v>689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1</v>
      </c>
      <c r="I50" s="15">
        <v>3.7499999999999999E-2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1</v>
      </c>
      <c r="R50" s="16">
        <v>1</v>
      </c>
      <c r="S50" s="15">
        <v>1</v>
      </c>
      <c r="T50" s="2"/>
      <c r="U50" s="1">
        <v>458.20974999999999</v>
      </c>
      <c r="V50" s="1">
        <v>657.42</v>
      </c>
      <c r="W50" s="1">
        <v>4211.9586250000002</v>
      </c>
      <c r="X50" s="1">
        <v>753.59375</v>
      </c>
      <c r="Y50" s="1">
        <v>140.38624999999999</v>
      </c>
      <c r="Z50" s="1">
        <v>711.18937500000004</v>
      </c>
      <c r="AA50" s="1">
        <v>366.02</v>
      </c>
      <c r="AB50" s="1">
        <v>493.03</v>
      </c>
      <c r="AC50" s="1">
        <v>985.16699999999992</v>
      </c>
      <c r="AD50" s="1">
        <v>808.49074999999993</v>
      </c>
      <c r="AE50" s="1">
        <v>0</v>
      </c>
      <c r="AF50" s="4">
        <v>9585.4654999999984</v>
      </c>
      <c r="AH50" s="4">
        <v>414603150</v>
      </c>
      <c r="AI50" s="4" t="s">
        <v>1592</v>
      </c>
      <c r="AJ50" s="2" t="s">
        <v>1593</v>
      </c>
      <c r="AK50" s="2" t="s">
        <v>1597</v>
      </c>
      <c r="AL50" s="4">
        <v>1</v>
      </c>
      <c r="AM50" s="4">
        <v>1</v>
      </c>
      <c r="AN50" s="4">
        <v>9585.4654999999984</v>
      </c>
      <c r="AO50" s="4">
        <v>9585</v>
      </c>
      <c r="AP50" s="4">
        <v>0</v>
      </c>
      <c r="AQ50" s="77">
        <v>9585</v>
      </c>
    </row>
    <row r="51" spans="1:43" s="4" customFormat="1">
      <c r="A51" s="2">
        <v>414603152</v>
      </c>
      <c r="B51" s="10" t="s">
        <v>689</v>
      </c>
      <c r="C51" s="15">
        <v>0</v>
      </c>
      <c r="D51" s="15">
        <v>0</v>
      </c>
      <c r="E51" s="15">
        <v>0</v>
      </c>
      <c r="F51" s="15">
        <v>0</v>
      </c>
      <c r="G51" s="15">
        <v>2</v>
      </c>
      <c r="H51" s="15">
        <v>0</v>
      </c>
      <c r="I51" s="15">
        <v>7.4999999999999997E-2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1</v>
      </c>
      <c r="P51" s="15">
        <v>0</v>
      </c>
      <c r="Q51" s="15">
        <v>2</v>
      </c>
      <c r="R51" s="16">
        <v>1</v>
      </c>
      <c r="S51" s="15">
        <v>10</v>
      </c>
      <c r="T51" s="2"/>
      <c r="U51" s="1">
        <v>916.41949999999997</v>
      </c>
      <c r="V51" s="1">
        <v>1314.84</v>
      </c>
      <c r="W51" s="1">
        <v>9162.8572500000009</v>
      </c>
      <c r="X51" s="1">
        <v>1693.6075000000001</v>
      </c>
      <c r="Y51" s="1">
        <v>359.84249999999997</v>
      </c>
      <c r="Z51" s="1">
        <v>898.79875000000004</v>
      </c>
      <c r="AA51" s="1">
        <v>583.98</v>
      </c>
      <c r="AB51" s="1">
        <v>427.62</v>
      </c>
      <c r="AC51" s="1">
        <v>2525.2339999999999</v>
      </c>
      <c r="AD51" s="1">
        <v>2001.7715000000001</v>
      </c>
      <c r="AE51" s="1">
        <v>0</v>
      </c>
      <c r="AF51" s="4">
        <v>19884.971000000001</v>
      </c>
      <c r="AH51" s="4">
        <v>414603152</v>
      </c>
      <c r="AI51" s="4" t="s">
        <v>1592</v>
      </c>
      <c r="AJ51" s="2" t="s">
        <v>1593</v>
      </c>
      <c r="AK51" s="2" t="s">
        <v>1598</v>
      </c>
      <c r="AL51" s="4">
        <v>1</v>
      </c>
      <c r="AM51" s="4">
        <v>2</v>
      </c>
      <c r="AN51" s="4">
        <v>19884.971000000001</v>
      </c>
      <c r="AO51" s="4">
        <v>9942</v>
      </c>
      <c r="AP51" s="4">
        <v>0</v>
      </c>
      <c r="AQ51" s="77">
        <v>9942</v>
      </c>
    </row>
    <row r="52" spans="1:43" s="4" customFormat="1">
      <c r="A52" s="2">
        <v>414603209</v>
      </c>
      <c r="B52" s="10" t="s">
        <v>689</v>
      </c>
      <c r="C52" s="15">
        <v>0</v>
      </c>
      <c r="D52" s="15">
        <v>0</v>
      </c>
      <c r="E52" s="15">
        <v>0</v>
      </c>
      <c r="F52" s="15">
        <v>0</v>
      </c>
      <c r="G52" s="15">
        <v>32</v>
      </c>
      <c r="H52" s="15">
        <v>23</v>
      </c>
      <c r="I52" s="15">
        <v>2.0625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19</v>
      </c>
      <c r="P52" s="15">
        <v>14</v>
      </c>
      <c r="Q52" s="15">
        <v>55</v>
      </c>
      <c r="R52" s="16">
        <v>1</v>
      </c>
      <c r="S52" s="15">
        <v>10</v>
      </c>
      <c r="T52" s="2"/>
      <c r="U52" s="1">
        <v>25201.536250000001</v>
      </c>
      <c r="V52" s="1">
        <v>36158.1</v>
      </c>
      <c r="W52" s="1">
        <v>298486.30437500001</v>
      </c>
      <c r="X52" s="1">
        <v>44430.376250000001</v>
      </c>
      <c r="Y52" s="1">
        <v>10196.933749999998</v>
      </c>
      <c r="Z52" s="1">
        <v>30738.135625000003</v>
      </c>
      <c r="AA52" s="1">
        <v>17762.14</v>
      </c>
      <c r="AB52" s="1">
        <v>18181.61</v>
      </c>
      <c r="AC52" s="1">
        <v>71557.825000000012</v>
      </c>
      <c r="AD52" s="1">
        <v>56207.28125</v>
      </c>
      <c r="AE52" s="1">
        <v>0</v>
      </c>
      <c r="AF52" s="4">
        <v>608920.24250000005</v>
      </c>
      <c r="AH52" s="4">
        <v>414603209</v>
      </c>
      <c r="AI52" s="4" t="s">
        <v>1592</v>
      </c>
      <c r="AJ52" s="2" t="s">
        <v>1593</v>
      </c>
      <c r="AK52" s="2" t="s">
        <v>1599</v>
      </c>
      <c r="AL52" s="4">
        <v>1</v>
      </c>
      <c r="AM52" s="4">
        <v>55</v>
      </c>
      <c r="AN52" s="4">
        <v>608920.24250000005</v>
      </c>
      <c r="AO52" s="4">
        <v>11071</v>
      </c>
      <c r="AP52" s="4">
        <v>0</v>
      </c>
      <c r="AQ52" s="77">
        <v>11071</v>
      </c>
    </row>
    <row r="53" spans="1:43" s="4" customFormat="1">
      <c r="A53" s="2">
        <v>414603236</v>
      </c>
      <c r="B53" s="10" t="s">
        <v>689</v>
      </c>
      <c r="C53" s="15">
        <v>0</v>
      </c>
      <c r="D53" s="15">
        <v>0</v>
      </c>
      <c r="E53" s="15">
        <v>0</v>
      </c>
      <c r="F53" s="15">
        <v>0</v>
      </c>
      <c r="G53" s="15">
        <v>103</v>
      </c>
      <c r="H53" s="15">
        <v>70</v>
      </c>
      <c r="I53" s="15">
        <v>6.7125000000000004</v>
      </c>
      <c r="J53" s="15">
        <v>0</v>
      </c>
      <c r="K53" s="15">
        <v>0</v>
      </c>
      <c r="L53" s="15">
        <v>0</v>
      </c>
      <c r="M53" s="15">
        <v>6</v>
      </c>
      <c r="N53" s="15">
        <v>0</v>
      </c>
      <c r="O53" s="15">
        <v>57</v>
      </c>
      <c r="P53" s="15">
        <v>27</v>
      </c>
      <c r="Q53" s="15">
        <v>179</v>
      </c>
      <c r="R53" s="16">
        <v>1</v>
      </c>
      <c r="S53" s="15">
        <v>9</v>
      </c>
      <c r="T53" s="2"/>
      <c r="U53" s="1">
        <v>82019.545249999996</v>
      </c>
      <c r="V53" s="1">
        <v>117678.18</v>
      </c>
      <c r="W53" s="1">
        <v>898357.5538750001</v>
      </c>
      <c r="X53" s="1">
        <v>145423.19125</v>
      </c>
      <c r="Y53" s="1">
        <v>31674.088749999999</v>
      </c>
      <c r="Z53" s="1">
        <v>98767.788124999992</v>
      </c>
      <c r="AA53" s="1">
        <v>57448.31</v>
      </c>
      <c r="AB53" s="1">
        <v>57319.93</v>
      </c>
      <c r="AC53" s="1">
        <v>222277.22300000003</v>
      </c>
      <c r="AD53" s="1">
        <v>176503.67425000001</v>
      </c>
      <c r="AE53" s="1">
        <v>0</v>
      </c>
      <c r="AF53" s="4">
        <v>1887469.4845</v>
      </c>
      <c r="AH53" s="4">
        <v>414603236</v>
      </c>
      <c r="AI53" s="4" t="s">
        <v>1592</v>
      </c>
      <c r="AJ53" s="2" t="s">
        <v>1593</v>
      </c>
      <c r="AK53" s="2" t="s">
        <v>1600</v>
      </c>
      <c r="AL53" s="4">
        <v>1</v>
      </c>
      <c r="AM53" s="4">
        <v>179</v>
      </c>
      <c r="AN53" s="4">
        <v>1887469.4845</v>
      </c>
      <c r="AO53" s="4">
        <v>10545</v>
      </c>
      <c r="AP53" s="4">
        <v>0</v>
      </c>
      <c r="AQ53" s="77">
        <v>10545</v>
      </c>
    </row>
    <row r="54" spans="1:43" s="4" customFormat="1">
      <c r="A54" s="2">
        <v>414603263</v>
      </c>
      <c r="B54" s="10" t="s">
        <v>689</v>
      </c>
      <c r="C54" s="15">
        <v>0</v>
      </c>
      <c r="D54" s="15">
        <v>0</v>
      </c>
      <c r="E54" s="15">
        <v>0</v>
      </c>
      <c r="F54" s="15">
        <v>0</v>
      </c>
      <c r="G54" s="15">
        <v>1</v>
      </c>
      <c r="H54" s="15">
        <v>2</v>
      </c>
      <c r="I54" s="15">
        <v>0.1125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1</v>
      </c>
      <c r="Q54" s="15">
        <v>3</v>
      </c>
      <c r="R54" s="16">
        <v>1</v>
      </c>
      <c r="S54" s="15">
        <v>8</v>
      </c>
      <c r="T54" s="2"/>
      <c r="U54" s="1">
        <v>1374.62925</v>
      </c>
      <c r="V54" s="1">
        <v>1972.2599999999998</v>
      </c>
      <c r="W54" s="1">
        <v>14560.555875</v>
      </c>
      <c r="X54" s="1">
        <v>2353.99125</v>
      </c>
      <c r="Y54" s="1">
        <v>494.91874999999999</v>
      </c>
      <c r="Z54" s="1">
        <v>1871.778125</v>
      </c>
      <c r="AA54" s="1">
        <v>1024.03</v>
      </c>
      <c r="AB54" s="1">
        <v>1199.8699999999999</v>
      </c>
      <c r="AC54" s="1">
        <v>3473.1410000000005</v>
      </c>
      <c r="AD54" s="1">
        <v>2775.73225</v>
      </c>
      <c r="AE54" s="1">
        <v>0</v>
      </c>
      <c r="AF54" s="4">
        <v>31100.906499999997</v>
      </c>
      <c r="AH54" s="4">
        <v>414603263</v>
      </c>
      <c r="AI54" s="4" t="s">
        <v>1592</v>
      </c>
      <c r="AJ54" s="2" t="s">
        <v>1593</v>
      </c>
      <c r="AK54" s="2" t="s">
        <v>1601</v>
      </c>
      <c r="AL54" s="4">
        <v>1</v>
      </c>
      <c r="AM54" s="4">
        <v>3</v>
      </c>
      <c r="AN54" s="4">
        <v>31100.906499999997</v>
      </c>
      <c r="AO54" s="4">
        <v>10367</v>
      </c>
      <c r="AP54" s="4">
        <v>0</v>
      </c>
      <c r="AQ54" s="77">
        <v>10367</v>
      </c>
    </row>
    <row r="55" spans="1:43" s="4" customFormat="1">
      <c r="A55" s="2">
        <v>414603349</v>
      </c>
      <c r="B55" s="10" t="s">
        <v>689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1</v>
      </c>
      <c r="I55" s="15">
        <v>3.7499999999999999E-2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6">
        <v>1</v>
      </c>
      <c r="S55" s="15">
        <v>1</v>
      </c>
      <c r="T55" s="2"/>
      <c r="U55" s="1">
        <v>458.20974999999999</v>
      </c>
      <c r="V55" s="1">
        <v>657.42</v>
      </c>
      <c r="W55" s="1">
        <v>4211.9586250000002</v>
      </c>
      <c r="X55" s="1">
        <v>753.59375</v>
      </c>
      <c r="Y55" s="1">
        <v>140.38624999999999</v>
      </c>
      <c r="Z55" s="1">
        <v>711.18937500000004</v>
      </c>
      <c r="AA55" s="1">
        <v>366.02</v>
      </c>
      <c r="AB55" s="1">
        <v>493.03</v>
      </c>
      <c r="AC55" s="1">
        <v>985.16699999999992</v>
      </c>
      <c r="AD55" s="1">
        <v>808.49074999999993</v>
      </c>
      <c r="AE55" s="1">
        <v>0</v>
      </c>
      <c r="AF55" s="4">
        <v>9585.4654999999984</v>
      </c>
      <c r="AH55" s="4">
        <v>414603349</v>
      </c>
      <c r="AI55" s="4" t="s">
        <v>1592</v>
      </c>
      <c r="AJ55" s="2" t="s">
        <v>1593</v>
      </c>
      <c r="AK55" s="2" t="s">
        <v>1602</v>
      </c>
      <c r="AL55" s="4">
        <v>1</v>
      </c>
      <c r="AM55" s="4">
        <v>1</v>
      </c>
      <c r="AN55" s="4">
        <v>9585.4654999999984</v>
      </c>
      <c r="AO55" s="4">
        <v>9585</v>
      </c>
      <c r="AP55" s="4">
        <v>0</v>
      </c>
      <c r="AQ55" s="77">
        <v>9585</v>
      </c>
    </row>
    <row r="56" spans="1:43" s="4" customFormat="1">
      <c r="A56" s="2">
        <v>414603603</v>
      </c>
      <c r="B56" s="10" t="s">
        <v>689</v>
      </c>
      <c r="C56" s="15">
        <v>0</v>
      </c>
      <c r="D56" s="15">
        <v>0</v>
      </c>
      <c r="E56" s="15">
        <v>0</v>
      </c>
      <c r="F56" s="15">
        <v>0</v>
      </c>
      <c r="G56" s="15">
        <v>42</v>
      </c>
      <c r="H56" s="15">
        <v>30</v>
      </c>
      <c r="I56" s="15">
        <v>2.7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16</v>
      </c>
      <c r="P56" s="15">
        <v>19</v>
      </c>
      <c r="Q56" s="15">
        <v>72</v>
      </c>
      <c r="R56" s="16">
        <v>1</v>
      </c>
      <c r="S56" s="15">
        <v>10</v>
      </c>
      <c r="T56" s="2"/>
      <c r="U56" s="1">
        <v>32991.101999999999</v>
      </c>
      <c r="V56" s="1">
        <v>47334.239999999998</v>
      </c>
      <c r="W56" s="1">
        <v>364077.44099999999</v>
      </c>
      <c r="X56" s="1">
        <v>58173.57</v>
      </c>
      <c r="Y56" s="1">
        <v>12765.22</v>
      </c>
      <c r="Z56" s="1">
        <v>40210.455000000002</v>
      </c>
      <c r="AA56" s="1">
        <v>23244.18</v>
      </c>
      <c r="AB56" s="1">
        <v>23770.92</v>
      </c>
      <c r="AC56" s="1">
        <v>89581.003999999986</v>
      </c>
      <c r="AD56" s="1">
        <v>70890.224000000002</v>
      </c>
      <c r="AE56" s="1">
        <v>0</v>
      </c>
      <c r="AF56" s="4">
        <v>763038.35600000003</v>
      </c>
      <c r="AH56" s="4">
        <v>414603603</v>
      </c>
      <c r="AI56" s="4" t="s">
        <v>1592</v>
      </c>
      <c r="AJ56" s="2" t="s">
        <v>1593</v>
      </c>
      <c r="AK56" s="2" t="s">
        <v>1593</v>
      </c>
      <c r="AL56" s="4">
        <v>1</v>
      </c>
      <c r="AM56" s="4">
        <v>72</v>
      </c>
      <c r="AN56" s="4">
        <v>763038.35600000003</v>
      </c>
      <c r="AO56" s="4">
        <v>10598</v>
      </c>
      <c r="AP56" s="4">
        <v>0</v>
      </c>
      <c r="AQ56" s="77">
        <v>10598</v>
      </c>
    </row>
    <row r="57" spans="1:43" s="4" customFormat="1">
      <c r="A57" s="2">
        <v>414603618</v>
      </c>
      <c r="B57" s="10" t="s">
        <v>689</v>
      </c>
      <c r="C57" s="15">
        <v>0</v>
      </c>
      <c r="D57" s="15">
        <v>0</v>
      </c>
      <c r="E57" s="15">
        <v>0</v>
      </c>
      <c r="F57" s="15">
        <v>0</v>
      </c>
      <c r="G57" s="15">
        <v>1</v>
      </c>
      <c r="H57" s="15">
        <v>0</v>
      </c>
      <c r="I57" s="15">
        <v>3.7499999999999999E-2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1</v>
      </c>
      <c r="R57" s="16">
        <v>1</v>
      </c>
      <c r="S57" s="15">
        <v>1</v>
      </c>
      <c r="T57" s="2"/>
      <c r="U57" s="1">
        <v>458.20974999999999</v>
      </c>
      <c r="V57" s="1">
        <v>657.42</v>
      </c>
      <c r="W57" s="1">
        <v>2963.6186250000001</v>
      </c>
      <c r="X57" s="1">
        <v>846.80375000000004</v>
      </c>
      <c r="Y57" s="1">
        <v>144.31625</v>
      </c>
      <c r="Z57" s="1">
        <v>449.39937500000002</v>
      </c>
      <c r="AA57" s="1">
        <v>291.99</v>
      </c>
      <c r="AB57" s="1">
        <v>213.81</v>
      </c>
      <c r="AC57" s="1">
        <v>1012.7569999999999</v>
      </c>
      <c r="AD57" s="1">
        <v>836.66075000000001</v>
      </c>
      <c r="AE57" s="1">
        <v>0</v>
      </c>
      <c r="AF57" s="4">
        <v>7874.9854999999998</v>
      </c>
      <c r="AH57" s="4">
        <v>414603618</v>
      </c>
      <c r="AI57" s="4" t="s">
        <v>1592</v>
      </c>
      <c r="AJ57" s="2" t="s">
        <v>1593</v>
      </c>
      <c r="AK57" s="2" t="s">
        <v>1603</v>
      </c>
      <c r="AL57" s="4">
        <v>1</v>
      </c>
      <c r="AM57" s="4">
        <v>1</v>
      </c>
      <c r="AN57" s="4">
        <v>7874.9854999999998</v>
      </c>
      <c r="AO57" s="4">
        <v>7875</v>
      </c>
      <c r="AP57" s="4">
        <v>0</v>
      </c>
      <c r="AQ57" s="77">
        <v>7875</v>
      </c>
    </row>
    <row r="58" spans="1:43" s="4" customFormat="1">
      <c r="A58" s="2">
        <v>414603635</v>
      </c>
      <c r="B58" s="10" t="s">
        <v>689</v>
      </c>
      <c r="C58" s="15">
        <v>0</v>
      </c>
      <c r="D58" s="15">
        <v>0</v>
      </c>
      <c r="E58" s="15">
        <v>0</v>
      </c>
      <c r="F58" s="15">
        <v>0</v>
      </c>
      <c r="G58" s="15">
        <v>11</v>
      </c>
      <c r="H58" s="15">
        <v>2</v>
      </c>
      <c r="I58" s="15">
        <v>0.48749999999999999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6</v>
      </c>
      <c r="P58" s="15">
        <v>1</v>
      </c>
      <c r="Q58" s="15">
        <v>13</v>
      </c>
      <c r="R58" s="16">
        <v>1</v>
      </c>
      <c r="S58" s="15">
        <v>10</v>
      </c>
      <c r="T58" s="2"/>
      <c r="U58" s="1">
        <v>5956.7267499999998</v>
      </c>
      <c r="V58" s="1">
        <v>8546.4599999999991</v>
      </c>
      <c r="W58" s="1">
        <v>63673.062124999997</v>
      </c>
      <c r="X58" s="1">
        <v>10822.028749999999</v>
      </c>
      <c r="Y58" s="1">
        <v>2366.7212500000001</v>
      </c>
      <c r="Z58" s="1">
        <v>6365.7718749999995</v>
      </c>
      <c r="AA58" s="1">
        <v>3943.9300000000003</v>
      </c>
      <c r="AB58" s="1">
        <v>3337.97</v>
      </c>
      <c r="AC58" s="1">
        <v>16608.701000000001</v>
      </c>
      <c r="AD58" s="1">
        <v>13119.39975</v>
      </c>
      <c r="AE58" s="1">
        <v>0</v>
      </c>
      <c r="AF58" s="4">
        <v>134740.7715</v>
      </c>
      <c r="AH58" s="4">
        <v>414603635</v>
      </c>
      <c r="AI58" s="4" t="s">
        <v>1592</v>
      </c>
      <c r="AJ58" s="2" t="s">
        <v>1593</v>
      </c>
      <c r="AK58" s="2" t="s">
        <v>1604</v>
      </c>
      <c r="AL58" s="4">
        <v>1</v>
      </c>
      <c r="AM58" s="4">
        <v>13</v>
      </c>
      <c r="AN58" s="4">
        <v>134740.7715</v>
      </c>
      <c r="AO58" s="4">
        <v>10365</v>
      </c>
      <c r="AP58" s="4">
        <v>0</v>
      </c>
      <c r="AQ58" s="77">
        <v>10365</v>
      </c>
    </row>
    <row r="59" spans="1:43" s="4" customFormat="1">
      <c r="A59" s="2">
        <v>414603715</v>
      </c>
      <c r="B59" s="10" t="s">
        <v>689</v>
      </c>
      <c r="C59" s="15">
        <v>0</v>
      </c>
      <c r="D59" s="15">
        <v>0</v>
      </c>
      <c r="E59" s="15">
        <v>0</v>
      </c>
      <c r="F59" s="15">
        <v>0</v>
      </c>
      <c r="G59" s="15">
        <v>9</v>
      </c>
      <c r="H59" s="15">
        <v>10</v>
      </c>
      <c r="I59" s="15">
        <v>0.71250000000000002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1</v>
      </c>
      <c r="P59" s="15">
        <v>2</v>
      </c>
      <c r="Q59" s="15">
        <v>19</v>
      </c>
      <c r="R59" s="16">
        <v>1</v>
      </c>
      <c r="S59" s="15">
        <v>3</v>
      </c>
      <c r="T59" s="2"/>
      <c r="U59" s="1">
        <v>8705.9852499999997</v>
      </c>
      <c r="V59" s="1">
        <v>12490.98</v>
      </c>
      <c r="W59" s="1">
        <v>77841.713875000001</v>
      </c>
      <c r="X59" s="1">
        <v>15157.171249999999</v>
      </c>
      <c r="Y59" s="1">
        <v>2901.8787499999999</v>
      </c>
      <c r="Z59" s="1">
        <v>11156.488125000002</v>
      </c>
      <c r="AA59" s="1">
        <v>6288.11</v>
      </c>
      <c r="AB59" s="1">
        <v>6854.5899999999992</v>
      </c>
      <c r="AC59" s="1">
        <v>20364.123</v>
      </c>
      <c r="AD59" s="1">
        <v>16533.454249999999</v>
      </c>
      <c r="AE59" s="1">
        <v>0</v>
      </c>
      <c r="AF59" s="4">
        <v>178294.4945</v>
      </c>
      <c r="AH59" s="4">
        <v>414603715</v>
      </c>
      <c r="AI59" s="4" t="s">
        <v>1592</v>
      </c>
      <c r="AJ59" s="2" t="s">
        <v>1593</v>
      </c>
      <c r="AK59" s="2" t="s">
        <v>1605</v>
      </c>
      <c r="AL59" s="4">
        <v>1</v>
      </c>
      <c r="AM59" s="4">
        <v>19</v>
      </c>
      <c r="AN59" s="4">
        <v>178294.4945</v>
      </c>
      <c r="AO59" s="4">
        <v>9384</v>
      </c>
      <c r="AP59" s="4">
        <v>0</v>
      </c>
      <c r="AQ59" s="77">
        <v>9384</v>
      </c>
    </row>
    <row r="60" spans="1:43" s="4" customFormat="1">
      <c r="A60" s="2">
        <v>416035035</v>
      </c>
      <c r="B60" s="10" t="s">
        <v>690</v>
      </c>
      <c r="C60" s="15">
        <v>0</v>
      </c>
      <c r="D60" s="15">
        <v>0</v>
      </c>
      <c r="E60" s="15">
        <v>0</v>
      </c>
      <c r="F60" s="15">
        <v>0</v>
      </c>
      <c r="G60" s="15">
        <v>157</v>
      </c>
      <c r="H60" s="15">
        <v>209</v>
      </c>
      <c r="I60" s="15">
        <v>15.225</v>
      </c>
      <c r="J60" s="15">
        <v>0</v>
      </c>
      <c r="K60" s="15">
        <v>0</v>
      </c>
      <c r="L60" s="15">
        <v>0</v>
      </c>
      <c r="M60" s="15">
        <v>40</v>
      </c>
      <c r="N60" s="15">
        <v>0</v>
      </c>
      <c r="O60" s="15">
        <v>93</v>
      </c>
      <c r="P60" s="15">
        <v>103</v>
      </c>
      <c r="Q60" s="15">
        <v>406</v>
      </c>
      <c r="R60" s="16">
        <v>1.077</v>
      </c>
      <c r="S60" s="15">
        <v>10</v>
      </c>
      <c r="T60" s="2"/>
      <c r="U60" s="1">
        <v>200357.71170450002</v>
      </c>
      <c r="V60" s="1">
        <v>287464.78403999994</v>
      </c>
      <c r="W60" s="1">
        <v>2341184.0450647501</v>
      </c>
      <c r="X60" s="1">
        <v>351950.92640249996</v>
      </c>
      <c r="Y60" s="1">
        <v>78636.279937500003</v>
      </c>
      <c r="Z60" s="1">
        <v>237170.25625000001</v>
      </c>
      <c r="AA60" s="1">
        <v>144339.76616999999</v>
      </c>
      <c r="AB60" s="1">
        <v>152769.69287999999</v>
      </c>
      <c r="AC60" s="1">
        <v>551840.31650399999</v>
      </c>
      <c r="AD60" s="1">
        <v>407443.73450000002</v>
      </c>
      <c r="AE60" s="1">
        <v>0</v>
      </c>
      <c r="AF60" s="4">
        <v>4753157.5134532508</v>
      </c>
      <c r="AH60" s="4">
        <v>416035035</v>
      </c>
      <c r="AI60" s="4" t="s">
        <v>1606</v>
      </c>
      <c r="AJ60" s="2" t="s">
        <v>1559</v>
      </c>
      <c r="AK60" s="2" t="s">
        <v>1559</v>
      </c>
      <c r="AL60" s="4">
        <v>1</v>
      </c>
      <c r="AM60" s="4">
        <v>406</v>
      </c>
      <c r="AN60" s="4">
        <v>4753157.5134532508</v>
      </c>
      <c r="AO60" s="4">
        <v>11707</v>
      </c>
      <c r="AP60" s="4">
        <v>0</v>
      </c>
      <c r="AQ60" s="77">
        <v>11707</v>
      </c>
    </row>
    <row r="61" spans="1:43" s="4" customFormat="1">
      <c r="A61" s="2">
        <v>416035044</v>
      </c>
      <c r="B61" s="10" t="s">
        <v>690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1</v>
      </c>
      <c r="I61" s="15">
        <v>3.7499999999999999E-2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1</v>
      </c>
      <c r="Q61" s="15">
        <v>1</v>
      </c>
      <c r="R61" s="16">
        <v>1.077</v>
      </c>
      <c r="S61" s="15">
        <v>10</v>
      </c>
      <c r="T61" s="2"/>
      <c r="U61" s="1">
        <v>493.49190074999996</v>
      </c>
      <c r="V61" s="1">
        <v>708.04133999999988</v>
      </c>
      <c r="W61" s="1">
        <v>8021.0421791250001</v>
      </c>
      <c r="X61" s="1">
        <v>811.62046874999999</v>
      </c>
      <c r="Y61" s="1">
        <v>227.88916125</v>
      </c>
      <c r="Z61" s="1">
        <v>711.18937500000004</v>
      </c>
      <c r="AA61" s="1">
        <v>394.20353999999998</v>
      </c>
      <c r="AB61" s="1">
        <v>530.99330999999995</v>
      </c>
      <c r="AC61" s="1">
        <v>1599.2232989999998</v>
      </c>
      <c r="AD61" s="1">
        <v>1136.94075</v>
      </c>
      <c r="AE61" s="1">
        <v>0</v>
      </c>
      <c r="AF61" s="4">
        <v>14634.635323874998</v>
      </c>
      <c r="AH61" s="4">
        <v>416035044</v>
      </c>
      <c r="AI61" s="4" t="s">
        <v>1606</v>
      </c>
      <c r="AJ61" s="2" t="s">
        <v>1559</v>
      </c>
      <c r="AK61" s="2" t="s">
        <v>1560</v>
      </c>
      <c r="AL61" s="4">
        <v>1</v>
      </c>
      <c r="AM61" s="4">
        <v>1</v>
      </c>
      <c r="AN61" s="4">
        <v>14634.635323874998</v>
      </c>
      <c r="AO61" s="4">
        <v>14635</v>
      </c>
      <c r="AP61" s="4">
        <v>0</v>
      </c>
      <c r="AQ61" s="77">
        <v>14635</v>
      </c>
    </row>
    <row r="62" spans="1:43" s="4" customFormat="1">
      <c r="A62" s="2">
        <v>416035073</v>
      </c>
      <c r="B62" s="10" t="s">
        <v>690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1</v>
      </c>
      <c r="I62" s="15">
        <v>3.7499999999999999E-2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1</v>
      </c>
      <c r="R62" s="16">
        <v>1.077</v>
      </c>
      <c r="S62" s="15">
        <v>1</v>
      </c>
      <c r="T62" s="2"/>
      <c r="U62" s="1">
        <v>493.49190074999996</v>
      </c>
      <c r="V62" s="1">
        <v>708.04133999999988</v>
      </c>
      <c r="W62" s="1">
        <v>4536.279439125</v>
      </c>
      <c r="X62" s="1">
        <v>811.62046874999999</v>
      </c>
      <c r="Y62" s="1">
        <v>151.19599124999999</v>
      </c>
      <c r="Z62" s="1">
        <v>711.18937500000004</v>
      </c>
      <c r="AA62" s="1">
        <v>394.20353999999998</v>
      </c>
      <c r="AB62" s="1">
        <v>530.99330999999995</v>
      </c>
      <c r="AC62" s="1">
        <v>1061.0248589999999</v>
      </c>
      <c r="AD62" s="1">
        <v>808.49074999999993</v>
      </c>
      <c r="AE62" s="1">
        <v>0</v>
      </c>
      <c r="AF62" s="4">
        <v>10206.530973875</v>
      </c>
      <c r="AH62" s="4">
        <v>416035073</v>
      </c>
      <c r="AI62" s="4" t="s">
        <v>1606</v>
      </c>
      <c r="AJ62" s="2" t="s">
        <v>1559</v>
      </c>
      <c r="AK62" s="2" t="s">
        <v>1607</v>
      </c>
      <c r="AL62" s="4">
        <v>1</v>
      </c>
      <c r="AM62" s="4">
        <v>1</v>
      </c>
      <c r="AN62" s="4">
        <v>10206.530973875</v>
      </c>
      <c r="AO62" s="4">
        <v>10207</v>
      </c>
      <c r="AP62" s="4">
        <v>0</v>
      </c>
      <c r="AQ62" s="77">
        <v>10207</v>
      </c>
    </row>
    <row r="63" spans="1:43" s="4" customFormat="1">
      <c r="A63" s="2">
        <v>416035189</v>
      </c>
      <c r="B63" s="10" t="s">
        <v>690</v>
      </c>
      <c r="C63" s="15">
        <v>0</v>
      </c>
      <c r="D63" s="15">
        <v>0</v>
      </c>
      <c r="E63" s="15">
        <v>0</v>
      </c>
      <c r="F63" s="15">
        <v>0</v>
      </c>
      <c r="G63" s="15">
        <v>1</v>
      </c>
      <c r="H63" s="15">
        <v>0</v>
      </c>
      <c r="I63" s="15">
        <v>3.7499999999999999E-2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1</v>
      </c>
      <c r="R63" s="16">
        <v>1.077</v>
      </c>
      <c r="S63" s="15">
        <v>1</v>
      </c>
      <c r="T63" s="2"/>
      <c r="U63" s="1">
        <v>493.49190074999996</v>
      </c>
      <c r="V63" s="1">
        <v>708.04133999999988</v>
      </c>
      <c r="W63" s="1">
        <v>3191.817259125</v>
      </c>
      <c r="X63" s="1">
        <v>912.00763874999996</v>
      </c>
      <c r="Y63" s="1">
        <v>155.42860124999999</v>
      </c>
      <c r="Z63" s="1">
        <v>449.39937500000002</v>
      </c>
      <c r="AA63" s="1">
        <v>314.47323</v>
      </c>
      <c r="AB63" s="1">
        <v>230.27337</v>
      </c>
      <c r="AC63" s="1">
        <v>1090.7392889999999</v>
      </c>
      <c r="AD63" s="1">
        <v>836.66075000000001</v>
      </c>
      <c r="AE63" s="1">
        <v>0</v>
      </c>
      <c r="AF63" s="4">
        <v>8382.3327538749982</v>
      </c>
      <c r="AH63" s="4">
        <v>416035189</v>
      </c>
      <c r="AI63" s="4" t="s">
        <v>1606</v>
      </c>
      <c r="AJ63" s="2" t="s">
        <v>1559</v>
      </c>
      <c r="AK63" s="2" t="s">
        <v>1570</v>
      </c>
      <c r="AL63" s="4">
        <v>1</v>
      </c>
      <c r="AM63" s="4">
        <v>1</v>
      </c>
      <c r="AN63" s="4">
        <v>8382.3327538749982</v>
      </c>
      <c r="AO63" s="4">
        <v>8382</v>
      </c>
      <c r="AP63" s="4">
        <v>0</v>
      </c>
      <c r="AQ63" s="77">
        <v>8382</v>
      </c>
    </row>
    <row r="64" spans="1:43" s="4" customFormat="1">
      <c r="A64" s="2">
        <v>416035244</v>
      </c>
      <c r="B64" s="10" t="s">
        <v>690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3</v>
      </c>
      <c r="I64" s="15">
        <v>0.1125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1</v>
      </c>
      <c r="Q64" s="15">
        <v>3</v>
      </c>
      <c r="R64" s="16">
        <v>1.077</v>
      </c>
      <c r="S64" s="15">
        <v>8</v>
      </c>
      <c r="T64" s="2"/>
      <c r="U64" s="1">
        <v>1480.4757022499998</v>
      </c>
      <c r="V64" s="1">
        <v>2124.1240199999997</v>
      </c>
      <c r="W64" s="1">
        <v>17026.180857374999</v>
      </c>
      <c r="X64" s="1">
        <v>2434.8614062500001</v>
      </c>
      <c r="Y64" s="1">
        <v>528.79488374999994</v>
      </c>
      <c r="Z64" s="1">
        <v>2133.5681250000002</v>
      </c>
      <c r="AA64" s="1">
        <v>1182.6106199999999</v>
      </c>
      <c r="AB64" s="1">
        <v>1592.9799299999997</v>
      </c>
      <c r="AC64" s="1">
        <v>3710.8584270000001</v>
      </c>
      <c r="AD64" s="1">
        <v>2747.5622499999999</v>
      </c>
      <c r="AE64" s="1">
        <v>0</v>
      </c>
      <c r="AF64" s="4">
        <v>34962.016221625003</v>
      </c>
      <c r="AH64" s="4">
        <v>416035244</v>
      </c>
      <c r="AI64" s="4" t="s">
        <v>1606</v>
      </c>
      <c r="AJ64" s="2" t="s">
        <v>1559</v>
      </c>
      <c r="AK64" s="2" t="s">
        <v>1572</v>
      </c>
      <c r="AL64" s="4">
        <v>1</v>
      </c>
      <c r="AM64" s="4">
        <v>3</v>
      </c>
      <c r="AN64" s="4">
        <v>34962.016221625003</v>
      </c>
      <c r="AO64" s="4">
        <v>11654</v>
      </c>
      <c r="AP64" s="4">
        <v>0</v>
      </c>
      <c r="AQ64" s="77">
        <v>11654</v>
      </c>
    </row>
    <row r="65" spans="1:43" s="4" customFormat="1">
      <c r="A65" s="2">
        <v>416035285</v>
      </c>
      <c r="B65" s="10" t="s">
        <v>690</v>
      </c>
      <c r="C65" s="15">
        <v>0</v>
      </c>
      <c r="D65" s="15">
        <v>0</v>
      </c>
      <c r="E65" s="15">
        <v>0</v>
      </c>
      <c r="F65" s="15">
        <v>0</v>
      </c>
      <c r="G65" s="15">
        <v>1</v>
      </c>
      <c r="H65" s="15">
        <v>2</v>
      </c>
      <c r="I65" s="15">
        <v>0.1125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3</v>
      </c>
      <c r="R65" s="16">
        <v>1.077</v>
      </c>
      <c r="S65" s="15">
        <v>1</v>
      </c>
      <c r="T65" s="2"/>
      <c r="U65" s="1">
        <v>1480.4757022499998</v>
      </c>
      <c r="V65" s="1">
        <v>2124.1240199999997</v>
      </c>
      <c r="W65" s="1">
        <v>12264.376137374999</v>
      </c>
      <c r="X65" s="1">
        <v>2535.24857625</v>
      </c>
      <c r="Y65" s="1">
        <v>457.82058374999997</v>
      </c>
      <c r="Z65" s="1">
        <v>1871.778125</v>
      </c>
      <c r="AA65" s="1">
        <v>1102.88031</v>
      </c>
      <c r="AB65" s="1">
        <v>1292.2599899999998</v>
      </c>
      <c r="AC65" s="1">
        <v>3212.7890070000003</v>
      </c>
      <c r="AD65" s="1">
        <v>2453.6422499999999</v>
      </c>
      <c r="AE65" s="1">
        <v>0</v>
      </c>
      <c r="AF65" s="4">
        <v>28795.394701624995</v>
      </c>
      <c r="AH65" s="4">
        <v>416035285</v>
      </c>
      <c r="AI65" s="4" t="s">
        <v>1606</v>
      </c>
      <c r="AJ65" s="2" t="s">
        <v>1559</v>
      </c>
      <c r="AK65" s="2" t="s">
        <v>1573</v>
      </c>
      <c r="AL65" s="4">
        <v>1</v>
      </c>
      <c r="AM65" s="4">
        <v>3</v>
      </c>
      <c r="AN65" s="4">
        <v>28795.394701624995</v>
      </c>
      <c r="AO65" s="4">
        <v>9598</v>
      </c>
      <c r="AP65" s="4">
        <v>0</v>
      </c>
      <c r="AQ65" s="77">
        <v>9598</v>
      </c>
    </row>
    <row r="66" spans="1:43" s="4" customFormat="1">
      <c r="A66" s="2">
        <v>417035035</v>
      </c>
      <c r="B66" s="10" t="s">
        <v>447</v>
      </c>
      <c r="C66" s="15">
        <v>13</v>
      </c>
      <c r="D66" s="15">
        <v>0</v>
      </c>
      <c r="E66" s="15">
        <v>22</v>
      </c>
      <c r="F66" s="15">
        <v>103</v>
      </c>
      <c r="G66" s="15">
        <v>0</v>
      </c>
      <c r="H66" s="15">
        <v>0</v>
      </c>
      <c r="I66" s="15">
        <v>6.7874999999999996</v>
      </c>
      <c r="J66" s="15">
        <v>0</v>
      </c>
      <c r="K66" s="15">
        <v>24</v>
      </c>
      <c r="L66" s="15">
        <v>0</v>
      </c>
      <c r="M66" s="15">
        <v>56</v>
      </c>
      <c r="N66" s="15">
        <v>0</v>
      </c>
      <c r="O66" s="15">
        <v>93</v>
      </c>
      <c r="P66" s="15">
        <v>38</v>
      </c>
      <c r="Q66" s="15">
        <v>200</v>
      </c>
      <c r="R66" s="16">
        <v>1.077</v>
      </c>
      <c r="S66" s="15">
        <v>10</v>
      </c>
      <c r="T66" s="2"/>
      <c r="U66" s="1">
        <v>96575.209005750003</v>
      </c>
      <c r="V66" s="1">
        <v>141254.64581999998</v>
      </c>
      <c r="W66" s="1">
        <v>1276518.1391816249</v>
      </c>
      <c r="X66" s="1">
        <v>211356.18675375002</v>
      </c>
      <c r="Y66" s="1">
        <v>41690.822126250001</v>
      </c>
      <c r="Z66" s="1">
        <v>89413.206875000003</v>
      </c>
      <c r="AA66" s="1">
        <v>52450.48158</v>
      </c>
      <c r="AB66" s="1">
        <v>26785.700820000002</v>
      </c>
      <c r="AC66" s="1">
        <v>292565.81898899999</v>
      </c>
      <c r="AD66" s="1">
        <v>228376.85574999999</v>
      </c>
      <c r="AE66" s="1">
        <v>0</v>
      </c>
      <c r="AF66" s="4">
        <v>2456987.0669013746</v>
      </c>
      <c r="AH66" s="4">
        <v>417035035</v>
      </c>
      <c r="AI66" s="4" t="s">
        <v>1608</v>
      </c>
      <c r="AJ66" s="2" t="s">
        <v>1559</v>
      </c>
      <c r="AK66" s="2" t="s">
        <v>1559</v>
      </c>
      <c r="AL66" s="4">
        <v>1</v>
      </c>
      <c r="AM66" s="4">
        <v>200</v>
      </c>
      <c r="AN66" s="4">
        <v>2456987.0669013746</v>
      </c>
      <c r="AO66" s="4">
        <v>12285</v>
      </c>
      <c r="AP66" s="4">
        <v>0</v>
      </c>
      <c r="AQ66" s="77">
        <v>12285</v>
      </c>
    </row>
    <row r="67" spans="1:43" s="4" customFormat="1">
      <c r="A67" s="2">
        <v>417035244</v>
      </c>
      <c r="B67" s="10" t="s">
        <v>447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3.7499999999999999E-2</v>
      </c>
      <c r="J67" s="15">
        <v>0</v>
      </c>
      <c r="K67" s="15">
        <v>0</v>
      </c>
      <c r="L67" s="15">
        <v>0</v>
      </c>
      <c r="M67" s="15">
        <v>1</v>
      </c>
      <c r="N67" s="15">
        <v>0</v>
      </c>
      <c r="O67" s="15">
        <v>0</v>
      </c>
      <c r="P67" s="15">
        <v>0</v>
      </c>
      <c r="Q67" s="15">
        <v>1</v>
      </c>
      <c r="R67" s="16">
        <v>1.077</v>
      </c>
      <c r="S67" s="15">
        <v>1</v>
      </c>
      <c r="T67" s="2"/>
      <c r="U67" s="1">
        <v>493.49190074999996</v>
      </c>
      <c r="V67" s="1">
        <v>708.04133999999988</v>
      </c>
      <c r="W67" s="1">
        <v>5224.3208891249997</v>
      </c>
      <c r="X67" s="1">
        <v>978.42622875000006</v>
      </c>
      <c r="Y67" s="1">
        <v>190.05415124999999</v>
      </c>
      <c r="Z67" s="1">
        <v>449.39937500000002</v>
      </c>
      <c r="AA67" s="1">
        <v>314.47323</v>
      </c>
      <c r="AB67" s="1">
        <v>140.97929999999999</v>
      </c>
      <c r="AC67" s="1">
        <v>1333.8289589999999</v>
      </c>
      <c r="AD67" s="1">
        <v>1068.43075</v>
      </c>
      <c r="AE67" s="1">
        <v>0</v>
      </c>
      <c r="AF67" s="4">
        <v>10901.446123875001</v>
      </c>
      <c r="AH67" s="4">
        <v>417035244</v>
      </c>
      <c r="AI67" s="4" t="s">
        <v>1608</v>
      </c>
      <c r="AJ67" s="2" t="s">
        <v>1559</v>
      </c>
      <c r="AK67" s="2" t="s">
        <v>1572</v>
      </c>
      <c r="AL67" s="4">
        <v>1</v>
      </c>
      <c r="AM67" s="4">
        <v>1</v>
      </c>
      <c r="AN67" s="4">
        <v>10901.446123875001</v>
      </c>
      <c r="AO67" s="4">
        <v>10901</v>
      </c>
      <c r="AP67" s="4">
        <v>0</v>
      </c>
      <c r="AQ67" s="77">
        <v>10901</v>
      </c>
    </row>
    <row r="68" spans="1:43" s="4" customFormat="1">
      <c r="A68" s="2">
        <v>417035274</v>
      </c>
      <c r="B68" s="10" t="s">
        <v>447</v>
      </c>
      <c r="C68" s="15">
        <v>1</v>
      </c>
      <c r="D68" s="15">
        <v>0</v>
      </c>
      <c r="E68" s="15">
        <v>0</v>
      </c>
      <c r="F68" s="15">
        <v>1</v>
      </c>
      <c r="G68" s="15">
        <v>0</v>
      </c>
      <c r="H68" s="15">
        <v>0</v>
      </c>
      <c r="I68" s="15">
        <v>3.7499999999999999E-2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1</v>
      </c>
      <c r="P68" s="15">
        <v>0</v>
      </c>
      <c r="Q68" s="15">
        <v>2</v>
      </c>
      <c r="R68" s="16">
        <v>1.077</v>
      </c>
      <c r="S68" s="15">
        <v>10</v>
      </c>
      <c r="T68" s="2"/>
      <c r="U68" s="1">
        <v>689.51667075</v>
      </c>
      <c r="V68" s="1">
        <v>1062.07278</v>
      </c>
      <c r="W68" s="1">
        <v>8689.4714591249995</v>
      </c>
      <c r="X68" s="1">
        <v>1561.63249875</v>
      </c>
      <c r="Y68" s="1">
        <v>285.53020124999995</v>
      </c>
      <c r="Z68" s="1">
        <v>667.55937500000005</v>
      </c>
      <c r="AA68" s="1">
        <v>354.35453999999999</v>
      </c>
      <c r="AB68" s="1">
        <v>187.95804000000001</v>
      </c>
      <c r="AC68" s="1">
        <v>2003.8629690000002</v>
      </c>
      <c r="AD68" s="1">
        <v>1579.5207499999999</v>
      </c>
      <c r="AE68" s="1">
        <v>0</v>
      </c>
      <c r="AF68" s="4">
        <v>17081.479283875</v>
      </c>
      <c r="AH68" s="4">
        <v>417035274</v>
      </c>
      <c r="AI68" s="4" t="s">
        <v>1608</v>
      </c>
      <c r="AJ68" s="2" t="s">
        <v>1559</v>
      </c>
      <c r="AK68" s="2" t="s">
        <v>1609</v>
      </c>
      <c r="AL68" s="4">
        <v>1</v>
      </c>
      <c r="AM68" s="4">
        <v>2</v>
      </c>
      <c r="AN68" s="4">
        <v>17081.479283875</v>
      </c>
      <c r="AO68" s="4">
        <v>8541</v>
      </c>
      <c r="AP68" s="4">
        <v>0</v>
      </c>
      <c r="AQ68" s="77">
        <v>8541</v>
      </c>
    </row>
    <row r="69" spans="1:43" s="4" customFormat="1">
      <c r="A69" s="2">
        <v>417035293</v>
      </c>
      <c r="B69" s="10" t="s">
        <v>447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1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1</v>
      </c>
      <c r="R69" s="16">
        <v>1.077</v>
      </c>
      <c r="S69" s="15">
        <v>1</v>
      </c>
      <c r="T69" s="2"/>
      <c r="U69" s="1">
        <v>196.03554</v>
      </c>
      <c r="V69" s="1">
        <v>354.03144000000003</v>
      </c>
      <c r="W69" s="1">
        <v>2444.7684599999998</v>
      </c>
      <c r="X69" s="1">
        <v>332.91147000000001</v>
      </c>
      <c r="Y69" s="1">
        <v>86.967749999999995</v>
      </c>
      <c r="Z69" s="1">
        <v>218.16</v>
      </c>
      <c r="AA69" s="1">
        <v>157.22045999999997</v>
      </c>
      <c r="AB69" s="1">
        <v>70.47887999999999</v>
      </c>
      <c r="AC69" s="1">
        <v>610.27127999999993</v>
      </c>
      <c r="AD69" s="1">
        <v>474.6</v>
      </c>
      <c r="AE69" s="1">
        <v>0</v>
      </c>
      <c r="AF69" s="4">
        <v>4945.4452799999999</v>
      </c>
      <c r="AH69" s="4">
        <v>417035293</v>
      </c>
      <c r="AI69" s="4" t="s">
        <v>1608</v>
      </c>
      <c r="AJ69" s="2" t="s">
        <v>1559</v>
      </c>
      <c r="AK69" s="2" t="s">
        <v>1574</v>
      </c>
      <c r="AL69" s="4">
        <v>1</v>
      </c>
      <c r="AM69" s="4">
        <v>1</v>
      </c>
      <c r="AN69" s="4">
        <v>4945.4452799999999</v>
      </c>
      <c r="AO69" s="4">
        <v>4945</v>
      </c>
      <c r="AP69" s="4">
        <v>0</v>
      </c>
      <c r="AQ69" s="77">
        <v>4945</v>
      </c>
    </row>
    <row r="70" spans="1:43" s="4" customFormat="1">
      <c r="A70" s="2">
        <v>418100014</v>
      </c>
      <c r="B70" s="10" t="s">
        <v>1551</v>
      </c>
      <c r="C70" s="15">
        <v>0</v>
      </c>
      <c r="D70" s="15">
        <v>0</v>
      </c>
      <c r="E70" s="15">
        <v>0</v>
      </c>
      <c r="F70" s="15">
        <v>0</v>
      </c>
      <c r="G70" s="15">
        <v>39</v>
      </c>
      <c r="H70" s="15">
        <v>0</v>
      </c>
      <c r="I70" s="15">
        <v>1.4624999999999999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4</v>
      </c>
      <c r="P70" s="15">
        <v>0</v>
      </c>
      <c r="Q70" s="15">
        <v>39</v>
      </c>
      <c r="R70" s="16">
        <v>1.054</v>
      </c>
      <c r="S70" s="15">
        <v>2</v>
      </c>
      <c r="T70" s="2"/>
      <c r="U70" s="1">
        <v>18835.169983500004</v>
      </c>
      <c r="V70" s="1">
        <v>27023.906519999997</v>
      </c>
      <c r="W70" s="1">
        <v>134408.19471924999</v>
      </c>
      <c r="X70" s="1">
        <v>34808.714947499997</v>
      </c>
      <c r="Y70" s="1">
        <v>6209.2549724999999</v>
      </c>
      <c r="Z70" s="1">
        <v>17526.575625000001</v>
      </c>
      <c r="AA70" s="1">
        <v>12002.540940000001</v>
      </c>
      <c r="AB70" s="1">
        <v>8788.8738599999997</v>
      </c>
      <c r="AC70" s="1">
        <v>43574.176041999999</v>
      </c>
      <c r="AD70" s="1">
        <v>33841.889250000007</v>
      </c>
      <c r="AE70" s="1">
        <v>0</v>
      </c>
      <c r="AF70" s="4">
        <v>337019.29685975</v>
      </c>
      <c r="AH70" s="4">
        <v>418100014</v>
      </c>
      <c r="AI70" s="4" t="s">
        <v>1610</v>
      </c>
      <c r="AJ70" s="2" t="s">
        <v>1611</v>
      </c>
      <c r="AK70" s="2" t="s">
        <v>1612</v>
      </c>
      <c r="AL70" s="4">
        <v>1</v>
      </c>
      <c r="AM70" s="4">
        <v>39</v>
      </c>
      <c r="AN70" s="4">
        <v>337019.29685975</v>
      </c>
      <c r="AO70" s="4">
        <v>8642</v>
      </c>
      <c r="AP70" s="4">
        <v>0</v>
      </c>
      <c r="AQ70" s="77">
        <v>8642</v>
      </c>
    </row>
    <row r="71" spans="1:43" s="4" customFormat="1">
      <c r="A71" s="2">
        <v>418100035</v>
      </c>
      <c r="B71" s="10" t="s">
        <v>1551</v>
      </c>
      <c r="C71" s="15">
        <v>0</v>
      </c>
      <c r="D71" s="15">
        <v>0</v>
      </c>
      <c r="E71" s="15">
        <v>0</v>
      </c>
      <c r="F71" s="15">
        <v>0</v>
      </c>
      <c r="G71" s="15">
        <v>1</v>
      </c>
      <c r="H71" s="15">
        <v>0</v>
      </c>
      <c r="I71" s="15">
        <v>3.7499999999999999E-2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1</v>
      </c>
      <c r="R71" s="16">
        <v>1.054</v>
      </c>
      <c r="S71" s="15">
        <v>1</v>
      </c>
      <c r="T71" s="2"/>
      <c r="U71" s="1">
        <v>482.95307650000001</v>
      </c>
      <c r="V71" s="1">
        <v>692.92067999999995</v>
      </c>
      <c r="W71" s="1">
        <v>3123.6540307500004</v>
      </c>
      <c r="X71" s="1">
        <v>892.53115250000008</v>
      </c>
      <c r="Y71" s="1">
        <v>152.10932750000001</v>
      </c>
      <c r="Z71" s="1">
        <v>449.39937500000002</v>
      </c>
      <c r="AA71" s="1">
        <v>307.75746000000004</v>
      </c>
      <c r="AB71" s="1">
        <v>225.35574000000003</v>
      </c>
      <c r="AC71" s="1">
        <v>1067.445878</v>
      </c>
      <c r="AD71" s="1">
        <v>836.66075000000001</v>
      </c>
      <c r="AE71" s="1">
        <v>0</v>
      </c>
      <c r="AF71" s="4">
        <v>8230.7874702500012</v>
      </c>
      <c r="AH71" s="4">
        <v>418100035</v>
      </c>
      <c r="AI71" s="4" t="s">
        <v>1610</v>
      </c>
      <c r="AJ71" s="2" t="s">
        <v>1611</v>
      </c>
      <c r="AK71" s="2" t="s">
        <v>1559</v>
      </c>
      <c r="AL71" s="4">
        <v>1</v>
      </c>
      <c r="AM71" s="4">
        <v>1</v>
      </c>
      <c r="AN71" s="4">
        <v>8230.7874702500012</v>
      </c>
      <c r="AO71" s="4">
        <v>8231</v>
      </c>
      <c r="AP71" s="4">
        <v>0</v>
      </c>
      <c r="AQ71" s="77">
        <v>8231</v>
      </c>
    </row>
    <row r="72" spans="1:43" s="4" customFormat="1">
      <c r="A72" s="2">
        <v>418100093</v>
      </c>
      <c r="B72" s="10" t="s">
        <v>1551</v>
      </c>
      <c r="C72" s="15">
        <v>0</v>
      </c>
      <c r="D72" s="15">
        <v>0</v>
      </c>
      <c r="E72" s="15">
        <v>0</v>
      </c>
      <c r="F72" s="15">
        <v>0</v>
      </c>
      <c r="G72" s="15">
        <v>1</v>
      </c>
      <c r="H72" s="15">
        <v>0</v>
      </c>
      <c r="I72" s="15">
        <v>3.7499999999999999E-2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1</v>
      </c>
      <c r="P72" s="15">
        <v>0</v>
      </c>
      <c r="Q72" s="15">
        <v>1</v>
      </c>
      <c r="R72" s="16">
        <v>1.054</v>
      </c>
      <c r="S72" s="15">
        <v>10</v>
      </c>
      <c r="T72" s="2"/>
      <c r="U72" s="1">
        <v>482.95307650000001</v>
      </c>
      <c r="V72" s="1">
        <v>692.92067999999995</v>
      </c>
      <c r="W72" s="1">
        <v>6533.9975107500004</v>
      </c>
      <c r="X72" s="1">
        <v>892.53115250000008</v>
      </c>
      <c r="Y72" s="1">
        <v>227.16466750000001</v>
      </c>
      <c r="Z72" s="1">
        <v>449.39937500000002</v>
      </c>
      <c r="AA72" s="1">
        <v>307.75746000000004</v>
      </c>
      <c r="AB72" s="1">
        <v>225.35574000000003</v>
      </c>
      <c r="AC72" s="1">
        <v>1594.150758</v>
      </c>
      <c r="AD72" s="1">
        <v>1165.1107500000001</v>
      </c>
      <c r="AE72" s="1">
        <v>0</v>
      </c>
      <c r="AF72" s="4">
        <v>12571.341170250002</v>
      </c>
      <c r="AH72" s="4">
        <v>418100093</v>
      </c>
      <c r="AI72" s="4" t="s">
        <v>1610</v>
      </c>
      <c r="AJ72" s="2" t="s">
        <v>1611</v>
      </c>
      <c r="AK72" s="2" t="s">
        <v>1562</v>
      </c>
      <c r="AL72" s="4">
        <v>1</v>
      </c>
      <c r="AM72" s="4">
        <v>1</v>
      </c>
      <c r="AN72" s="4">
        <v>12571.341170250002</v>
      </c>
      <c r="AO72" s="4">
        <v>12571</v>
      </c>
      <c r="AP72" s="4">
        <v>0</v>
      </c>
      <c r="AQ72" s="77">
        <v>12571</v>
      </c>
    </row>
    <row r="73" spans="1:43" s="4" customFormat="1">
      <c r="A73" s="2">
        <v>418100100</v>
      </c>
      <c r="B73" s="10" t="s">
        <v>1551</v>
      </c>
      <c r="C73" s="15">
        <v>0</v>
      </c>
      <c r="D73" s="15">
        <v>0</v>
      </c>
      <c r="E73" s="15">
        <v>0</v>
      </c>
      <c r="F73" s="15">
        <v>0</v>
      </c>
      <c r="G73" s="15">
        <v>276</v>
      </c>
      <c r="H73" s="15">
        <v>0</v>
      </c>
      <c r="I73" s="15">
        <v>10.8375</v>
      </c>
      <c r="J73" s="15">
        <v>0</v>
      </c>
      <c r="K73" s="15">
        <v>0</v>
      </c>
      <c r="L73" s="15">
        <v>0</v>
      </c>
      <c r="M73" s="15">
        <v>13</v>
      </c>
      <c r="N73" s="15">
        <v>0</v>
      </c>
      <c r="O73" s="15">
        <v>66</v>
      </c>
      <c r="P73" s="15">
        <v>0</v>
      </c>
      <c r="Q73" s="15">
        <v>289</v>
      </c>
      <c r="R73" s="16">
        <v>1.054</v>
      </c>
      <c r="S73" s="15">
        <v>5</v>
      </c>
      <c r="T73" s="2"/>
      <c r="U73" s="1">
        <v>139573.43910850002</v>
      </c>
      <c r="V73" s="1">
        <v>200254.07651999997</v>
      </c>
      <c r="W73" s="1">
        <v>1142790.19594675</v>
      </c>
      <c r="X73" s="1">
        <v>258786.50541249997</v>
      </c>
      <c r="Y73" s="1">
        <v>49114.467227500005</v>
      </c>
      <c r="Z73" s="1">
        <v>129876.419375</v>
      </c>
      <c r="AA73" s="1">
        <v>88941.905940000011</v>
      </c>
      <c r="AB73" s="1">
        <v>63991.776039999997</v>
      </c>
      <c r="AC73" s="1">
        <v>344665.69736199995</v>
      </c>
      <c r="AD73" s="1">
        <v>265436.92675000004</v>
      </c>
      <c r="AE73" s="1">
        <v>0</v>
      </c>
      <c r="AF73" s="4">
        <v>2683431.4096822501</v>
      </c>
      <c r="AH73" s="4">
        <v>418100100</v>
      </c>
      <c r="AI73" s="4" t="s">
        <v>1610</v>
      </c>
      <c r="AJ73" s="2" t="s">
        <v>1611</v>
      </c>
      <c r="AK73" s="2" t="s">
        <v>1611</v>
      </c>
      <c r="AL73" s="4">
        <v>1</v>
      </c>
      <c r="AM73" s="4">
        <v>289</v>
      </c>
      <c r="AN73" s="4">
        <v>2683431.4096822501</v>
      </c>
      <c r="AO73" s="4">
        <v>9285</v>
      </c>
      <c r="AP73" s="4">
        <v>0</v>
      </c>
      <c r="AQ73" s="77">
        <v>9285</v>
      </c>
    </row>
    <row r="74" spans="1:43" s="4" customFormat="1">
      <c r="A74" s="2">
        <v>418100136</v>
      </c>
      <c r="B74" s="10" t="s">
        <v>1551</v>
      </c>
      <c r="C74" s="15">
        <v>0</v>
      </c>
      <c r="D74" s="15">
        <v>0</v>
      </c>
      <c r="E74" s="15">
        <v>0</v>
      </c>
      <c r="F74" s="15">
        <v>0</v>
      </c>
      <c r="G74" s="15">
        <v>9</v>
      </c>
      <c r="H74" s="15">
        <v>0</v>
      </c>
      <c r="I74" s="15">
        <v>0.33750000000000002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2</v>
      </c>
      <c r="P74" s="15">
        <v>0</v>
      </c>
      <c r="Q74" s="15">
        <v>9</v>
      </c>
      <c r="R74" s="16">
        <v>1.054</v>
      </c>
      <c r="S74" s="15">
        <v>5</v>
      </c>
      <c r="T74" s="2"/>
      <c r="U74" s="1">
        <v>4346.5776885000005</v>
      </c>
      <c r="V74" s="1">
        <v>6236.2861199999998</v>
      </c>
      <c r="W74" s="1">
        <v>34603.67123675</v>
      </c>
      <c r="X74" s="1">
        <v>8032.7803725000003</v>
      </c>
      <c r="Y74" s="1">
        <v>1511.8431074999999</v>
      </c>
      <c r="Z74" s="1">
        <v>4044.5943750000001</v>
      </c>
      <c r="AA74" s="1">
        <v>2769.8171400000001</v>
      </c>
      <c r="AB74" s="1">
        <v>2028.2016599999999</v>
      </c>
      <c r="AC74" s="1">
        <v>10609.472302</v>
      </c>
      <c r="AD74" s="1">
        <v>8155.0667500000009</v>
      </c>
      <c r="AE74" s="1">
        <v>0</v>
      </c>
      <c r="AF74" s="4">
        <v>82338.310752249992</v>
      </c>
      <c r="AH74" s="4">
        <v>418100136</v>
      </c>
      <c r="AI74" s="4" t="s">
        <v>1610</v>
      </c>
      <c r="AJ74" s="2" t="s">
        <v>1611</v>
      </c>
      <c r="AK74" s="2" t="s">
        <v>1613</v>
      </c>
      <c r="AL74" s="4">
        <v>1</v>
      </c>
      <c r="AM74" s="4">
        <v>9</v>
      </c>
      <c r="AN74" s="4">
        <v>82338.310752249992</v>
      </c>
      <c r="AO74" s="4">
        <v>9149</v>
      </c>
      <c r="AP74" s="4">
        <v>0</v>
      </c>
      <c r="AQ74" s="77">
        <v>9149</v>
      </c>
    </row>
    <row r="75" spans="1:43" s="4" customFormat="1">
      <c r="A75" s="2">
        <v>418100139</v>
      </c>
      <c r="B75" s="10" t="s">
        <v>1551</v>
      </c>
      <c r="C75" s="15">
        <v>0</v>
      </c>
      <c r="D75" s="15">
        <v>0</v>
      </c>
      <c r="E75" s="15">
        <v>0</v>
      </c>
      <c r="F75" s="15">
        <v>0</v>
      </c>
      <c r="G75" s="15">
        <v>9</v>
      </c>
      <c r="H75" s="15">
        <v>0</v>
      </c>
      <c r="I75" s="15">
        <v>0.33750000000000002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1</v>
      </c>
      <c r="P75" s="15">
        <v>0</v>
      </c>
      <c r="Q75" s="15">
        <v>9</v>
      </c>
      <c r="R75" s="16">
        <v>1.054</v>
      </c>
      <c r="S75" s="15">
        <v>2</v>
      </c>
      <c r="T75" s="2"/>
      <c r="U75" s="1">
        <v>4346.5776885000005</v>
      </c>
      <c r="V75" s="1">
        <v>6236.2861199999998</v>
      </c>
      <c r="W75" s="1">
        <v>31259.308156750001</v>
      </c>
      <c r="X75" s="1">
        <v>8032.7803725000003</v>
      </c>
      <c r="Y75" s="1">
        <v>1438.2317475</v>
      </c>
      <c r="Z75" s="1">
        <v>4044.5943750000001</v>
      </c>
      <c r="AA75" s="1">
        <v>2769.8171400000001</v>
      </c>
      <c r="AB75" s="1">
        <v>2028.2016599999999</v>
      </c>
      <c r="AC75" s="1">
        <v>10092.959601999999</v>
      </c>
      <c r="AD75" s="1">
        <v>7832.9767500000007</v>
      </c>
      <c r="AE75" s="1">
        <v>0</v>
      </c>
      <c r="AF75" s="4">
        <v>78081.733612249998</v>
      </c>
      <c r="AH75" s="4">
        <v>418100139</v>
      </c>
      <c r="AI75" s="4" t="s">
        <v>1610</v>
      </c>
      <c r="AJ75" s="2" t="s">
        <v>1611</v>
      </c>
      <c r="AK75" s="2" t="s">
        <v>1614</v>
      </c>
      <c r="AL75" s="4">
        <v>1</v>
      </c>
      <c r="AM75" s="4">
        <v>9</v>
      </c>
      <c r="AN75" s="4">
        <v>78081.733612249998</v>
      </c>
      <c r="AO75" s="4">
        <v>8676</v>
      </c>
      <c r="AP75" s="4">
        <v>0</v>
      </c>
      <c r="AQ75" s="77">
        <v>8676</v>
      </c>
    </row>
    <row r="76" spans="1:43" s="4" customFormat="1">
      <c r="A76" s="2">
        <v>418100170</v>
      </c>
      <c r="B76" s="10" t="s">
        <v>1551</v>
      </c>
      <c r="C76" s="15">
        <v>0</v>
      </c>
      <c r="D76" s="15">
        <v>0</v>
      </c>
      <c r="E76" s="15">
        <v>0</v>
      </c>
      <c r="F76" s="15">
        <v>0</v>
      </c>
      <c r="G76" s="15">
        <v>7</v>
      </c>
      <c r="H76" s="15">
        <v>0</v>
      </c>
      <c r="I76" s="15">
        <v>0.3</v>
      </c>
      <c r="J76" s="15">
        <v>0</v>
      </c>
      <c r="K76" s="15">
        <v>0</v>
      </c>
      <c r="L76" s="15">
        <v>0</v>
      </c>
      <c r="M76" s="15">
        <v>1</v>
      </c>
      <c r="N76" s="15">
        <v>0</v>
      </c>
      <c r="O76" s="15">
        <v>1</v>
      </c>
      <c r="P76" s="15">
        <v>0</v>
      </c>
      <c r="Q76" s="15">
        <v>8</v>
      </c>
      <c r="R76" s="16">
        <v>1.054</v>
      </c>
      <c r="S76" s="15">
        <v>3</v>
      </c>
      <c r="T76" s="2"/>
      <c r="U76" s="1">
        <v>3863.6246120000001</v>
      </c>
      <c r="V76" s="1">
        <v>5543.3654399999996</v>
      </c>
      <c r="W76" s="1">
        <v>30157.742586</v>
      </c>
      <c r="X76" s="1">
        <v>7205.2493999999997</v>
      </c>
      <c r="Y76" s="1">
        <v>1320.7357800000002</v>
      </c>
      <c r="Z76" s="1">
        <v>3595.1950000000002</v>
      </c>
      <c r="AA76" s="1">
        <v>2462.0596800000003</v>
      </c>
      <c r="AB76" s="1">
        <v>1715.4587800000002</v>
      </c>
      <c r="AC76" s="1">
        <v>9268.5028839999995</v>
      </c>
      <c r="AD76" s="1">
        <v>7231.2559999999994</v>
      </c>
      <c r="AE76" s="1">
        <v>0</v>
      </c>
      <c r="AF76" s="4">
        <v>72363.190161999999</v>
      </c>
      <c r="AH76" s="4">
        <v>418100170</v>
      </c>
      <c r="AI76" s="4" t="s">
        <v>1610</v>
      </c>
      <c r="AJ76" s="2" t="s">
        <v>1611</v>
      </c>
      <c r="AK76" s="2" t="s">
        <v>1615</v>
      </c>
      <c r="AL76" s="4">
        <v>1</v>
      </c>
      <c r="AM76" s="4">
        <v>8</v>
      </c>
      <c r="AN76" s="4">
        <v>72363.190161999999</v>
      </c>
      <c r="AO76" s="4">
        <v>9045</v>
      </c>
      <c r="AP76" s="4">
        <v>0</v>
      </c>
      <c r="AQ76" s="77">
        <v>9045</v>
      </c>
    </row>
    <row r="77" spans="1:43" s="4" customFormat="1">
      <c r="A77" s="2">
        <v>418100174</v>
      </c>
      <c r="B77" s="10" t="s">
        <v>1551</v>
      </c>
      <c r="C77" s="15">
        <v>0</v>
      </c>
      <c r="D77" s="15">
        <v>0</v>
      </c>
      <c r="E77" s="15">
        <v>0</v>
      </c>
      <c r="F77" s="15">
        <v>0</v>
      </c>
      <c r="G77" s="15">
        <v>1</v>
      </c>
      <c r="H77" s="15">
        <v>0</v>
      </c>
      <c r="I77" s="15">
        <v>3.7499999999999999E-2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1</v>
      </c>
      <c r="P77" s="15">
        <v>0</v>
      </c>
      <c r="Q77" s="15">
        <v>1</v>
      </c>
      <c r="R77" s="16">
        <v>1.054</v>
      </c>
      <c r="S77" s="15">
        <v>10</v>
      </c>
      <c r="T77" s="2"/>
      <c r="U77" s="1">
        <v>482.95307650000001</v>
      </c>
      <c r="V77" s="1">
        <v>692.92067999999995</v>
      </c>
      <c r="W77" s="1">
        <v>6533.9975107500004</v>
      </c>
      <c r="X77" s="1">
        <v>892.53115250000008</v>
      </c>
      <c r="Y77" s="1">
        <v>227.16466750000001</v>
      </c>
      <c r="Z77" s="1">
        <v>449.39937500000002</v>
      </c>
      <c r="AA77" s="1">
        <v>307.75746000000004</v>
      </c>
      <c r="AB77" s="1">
        <v>225.35574000000003</v>
      </c>
      <c r="AC77" s="1">
        <v>1594.150758</v>
      </c>
      <c r="AD77" s="1">
        <v>1165.1107500000001</v>
      </c>
      <c r="AE77" s="1">
        <v>0</v>
      </c>
      <c r="AF77" s="4">
        <v>12571.341170250002</v>
      </c>
      <c r="AH77" s="4">
        <v>418100174</v>
      </c>
      <c r="AI77" s="4" t="s">
        <v>1610</v>
      </c>
      <c r="AJ77" s="2" t="s">
        <v>1611</v>
      </c>
      <c r="AK77" s="2" t="s">
        <v>1616</v>
      </c>
      <c r="AL77" s="4">
        <v>1</v>
      </c>
      <c r="AM77" s="4">
        <v>1</v>
      </c>
      <c r="AN77" s="4">
        <v>12571.341170250002</v>
      </c>
      <c r="AO77" s="4">
        <v>12571</v>
      </c>
      <c r="AP77" s="4">
        <v>0</v>
      </c>
      <c r="AQ77" s="77">
        <v>12571</v>
      </c>
    </row>
    <row r="78" spans="1:43" s="4" customFormat="1">
      <c r="A78" s="2">
        <v>418100175</v>
      </c>
      <c r="B78" s="10" t="s">
        <v>1551</v>
      </c>
      <c r="C78" s="15">
        <v>0</v>
      </c>
      <c r="D78" s="15">
        <v>0</v>
      </c>
      <c r="E78" s="15">
        <v>0</v>
      </c>
      <c r="F78" s="15">
        <v>0</v>
      </c>
      <c r="G78" s="15">
        <v>1</v>
      </c>
      <c r="H78" s="15">
        <v>0</v>
      </c>
      <c r="I78" s="15">
        <v>3.7499999999999999E-2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1</v>
      </c>
      <c r="R78" s="16">
        <v>1.054</v>
      </c>
      <c r="S78" s="15">
        <v>1</v>
      </c>
      <c r="T78" s="2"/>
      <c r="U78" s="1">
        <v>482.95307650000001</v>
      </c>
      <c r="V78" s="1">
        <v>692.92067999999995</v>
      </c>
      <c r="W78" s="1">
        <v>3123.6540307500004</v>
      </c>
      <c r="X78" s="1">
        <v>892.53115250000008</v>
      </c>
      <c r="Y78" s="1">
        <v>152.10932750000001</v>
      </c>
      <c r="Z78" s="1">
        <v>449.39937500000002</v>
      </c>
      <c r="AA78" s="1">
        <v>307.75746000000004</v>
      </c>
      <c r="AB78" s="1">
        <v>225.35574000000003</v>
      </c>
      <c r="AC78" s="1">
        <v>1067.445878</v>
      </c>
      <c r="AD78" s="1">
        <v>836.66075000000001</v>
      </c>
      <c r="AE78" s="1">
        <v>0</v>
      </c>
      <c r="AF78" s="4">
        <v>8230.7874702500012</v>
      </c>
      <c r="AH78" s="4">
        <v>418100175</v>
      </c>
      <c r="AI78" s="4" t="s">
        <v>1610</v>
      </c>
      <c r="AJ78" s="2" t="s">
        <v>1611</v>
      </c>
      <c r="AK78" s="2" t="s">
        <v>1617</v>
      </c>
      <c r="AL78" s="4">
        <v>1</v>
      </c>
      <c r="AM78" s="4">
        <v>1</v>
      </c>
      <c r="AN78" s="4">
        <v>8230.7874702500012</v>
      </c>
      <c r="AO78" s="4">
        <v>8231</v>
      </c>
      <c r="AP78" s="4">
        <v>0</v>
      </c>
      <c r="AQ78" s="77">
        <v>8231</v>
      </c>
    </row>
    <row r="79" spans="1:43" s="4" customFormat="1">
      <c r="A79" s="2">
        <v>418100185</v>
      </c>
      <c r="B79" s="10" t="s">
        <v>1551</v>
      </c>
      <c r="C79" s="15">
        <v>0</v>
      </c>
      <c r="D79" s="15">
        <v>0</v>
      </c>
      <c r="E79" s="15">
        <v>0</v>
      </c>
      <c r="F79" s="15">
        <v>0</v>
      </c>
      <c r="G79" s="15">
        <v>3</v>
      </c>
      <c r="H79" s="15">
        <v>0</v>
      </c>
      <c r="I79" s="15">
        <v>0.1125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3</v>
      </c>
      <c r="R79" s="16">
        <v>1.054</v>
      </c>
      <c r="S79" s="15">
        <v>1</v>
      </c>
      <c r="T79" s="2"/>
      <c r="U79" s="1">
        <v>1448.8592295000001</v>
      </c>
      <c r="V79" s="1">
        <v>2078.7620400000001</v>
      </c>
      <c r="W79" s="1">
        <v>9370.9620922499998</v>
      </c>
      <c r="X79" s="1">
        <v>2677.5934575000001</v>
      </c>
      <c r="Y79" s="1">
        <v>456.32798249999996</v>
      </c>
      <c r="Z79" s="1">
        <v>1348.1981250000001</v>
      </c>
      <c r="AA79" s="1">
        <v>923.27238000000011</v>
      </c>
      <c r="AB79" s="1">
        <v>676.06722000000013</v>
      </c>
      <c r="AC79" s="1">
        <v>3202.337634</v>
      </c>
      <c r="AD79" s="1">
        <v>2509.98225</v>
      </c>
      <c r="AE79" s="1">
        <v>0</v>
      </c>
      <c r="AF79" s="4">
        <v>24692.362410749996</v>
      </c>
      <c r="AH79" s="4">
        <v>418100185</v>
      </c>
      <c r="AI79" s="4" t="s">
        <v>1610</v>
      </c>
      <c r="AJ79" s="2" t="s">
        <v>1611</v>
      </c>
      <c r="AK79" s="2" t="s">
        <v>1618</v>
      </c>
      <c r="AL79" s="4">
        <v>1</v>
      </c>
      <c r="AM79" s="4">
        <v>3</v>
      </c>
      <c r="AN79" s="4">
        <v>24692.362410749996</v>
      </c>
      <c r="AO79" s="4">
        <v>8231</v>
      </c>
      <c r="AP79" s="4">
        <v>0</v>
      </c>
      <c r="AQ79" s="77">
        <v>8231</v>
      </c>
    </row>
    <row r="80" spans="1:43" s="4" customFormat="1">
      <c r="A80" s="2">
        <v>418100198</v>
      </c>
      <c r="B80" s="10" t="s">
        <v>1551</v>
      </c>
      <c r="C80" s="15">
        <v>0</v>
      </c>
      <c r="D80" s="15">
        <v>0</v>
      </c>
      <c r="E80" s="15">
        <v>0</v>
      </c>
      <c r="F80" s="15">
        <v>0</v>
      </c>
      <c r="G80" s="15">
        <v>29</v>
      </c>
      <c r="H80" s="15">
        <v>0</v>
      </c>
      <c r="I80" s="15">
        <v>1.0874999999999999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3</v>
      </c>
      <c r="P80" s="15">
        <v>0</v>
      </c>
      <c r="Q80" s="15">
        <v>29</v>
      </c>
      <c r="R80" s="16">
        <v>1.054</v>
      </c>
      <c r="S80" s="15">
        <v>2</v>
      </c>
      <c r="T80" s="2"/>
      <c r="U80" s="1">
        <v>14005.6392185</v>
      </c>
      <c r="V80" s="1">
        <v>20094.699720000001</v>
      </c>
      <c r="W80" s="1">
        <v>100025.23253175001</v>
      </c>
      <c r="X80" s="1">
        <v>25883.403422499996</v>
      </c>
      <c r="Y80" s="1">
        <v>4618.9138974999996</v>
      </c>
      <c r="Z80" s="1">
        <v>13032.581875</v>
      </c>
      <c r="AA80" s="1">
        <v>8924.9663400000009</v>
      </c>
      <c r="AB80" s="1">
        <v>6535.31646</v>
      </c>
      <c r="AC80" s="1">
        <v>32413.770562000002</v>
      </c>
      <c r="AD80" s="1">
        <v>25172.251750000003</v>
      </c>
      <c r="AE80" s="1">
        <v>0</v>
      </c>
      <c r="AF80" s="4">
        <v>250706.77577725003</v>
      </c>
      <c r="AH80" s="4">
        <v>418100198</v>
      </c>
      <c r="AI80" s="4" t="s">
        <v>1610</v>
      </c>
      <c r="AJ80" s="2" t="s">
        <v>1611</v>
      </c>
      <c r="AK80" s="2" t="s">
        <v>1619</v>
      </c>
      <c r="AL80" s="4">
        <v>1</v>
      </c>
      <c r="AM80" s="4">
        <v>29</v>
      </c>
      <c r="AN80" s="4">
        <v>250706.77577725003</v>
      </c>
      <c r="AO80" s="4">
        <v>8645</v>
      </c>
      <c r="AP80" s="4">
        <v>0</v>
      </c>
      <c r="AQ80" s="77">
        <v>8645</v>
      </c>
    </row>
    <row r="81" spans="1:43" s="4" customFormat="1">
      <c r="A81" s="2">
        <v>418100213</v>
      </c>
      <c r="B81" s="10" t="s">
        <v>1551</v>
      </c>
      <c r="C81" s="15">
        <v>0</v>
      </c>
      <c r="D81" s="15">
        <v>0</v>
      </c>
      <c r="E81" s="15">
        <v>0</v>
      </c>
      <c r="F81" s="15">
        <v>0</v>
      </c>
      <c r="G81" s="15">
        <v>1</v>
      </c>
      <c r="H81" s="15">
        <v>0</v>
      </c>
      <c r="I81" s="15">
        <v>3.7499999999999999E-2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1</v>
      </c>
      <c r="R81" s="16">
        <v>1.054</v>
      </c>
      <c r="S81" s="15">
        <v>1</v>
      </c>
      <c r="T81" s="2"/>
      <c r="U81" s="1">
        <v>482.95307650000001</v>
      </c>
      <c r="V81" s="1">
        <v>692.92067999999995</v>
      </c>
      <c r="W81" s="1">
        <v>3123.6540307500004</v>
      </c>
      <c r="X81" s="1">
        <v>892.53115250000008</v>
      </c>
      <c r="Y81" s="1">
        <v>152.10932750000001</v>
      </c>
      <c r="Z81" s="1">
        <v>449.39937500000002</v>
      </c>
      <c r="AA81" s="1">
        <v>307.75746000000004</v>
      </c>
      <c r="AB81" s="1">
        <v>225.35574000000003</v>
      </c>
      <c r="AC81" s="1">
        <v>1067.445878</v>
      </c>
      <c r="AD81" s="1">
        <v>836.66075000000001</v>
      </c>
      <c r="AE81" s="1">
        <v>0</v>
      </c>
      <c r="AF81" s="4">
        <v>8230.7874702500012</v>
      </c>
      <c r="AH81" s="4">
        <v>418100213</v>
      </c>
      <c r="AI81" s="4" t="s">
        <v>1610</v>
      </c>
      <c r="AJ81" s="2" t="s">
        <v>1611</v>
      </c>
      <c r="AK81" s="2" t="s">
        <v>1620</v>
      </c>
      <c r="AL81" s="4">
        <v>1</v>
      </c>
      <c r="AM81" s="4">
        <v>1</v>
      </c>
      <c r="AN81" s="4">
        <v>8230.7874702500012</v>
      </c>
      <c r="AO81" s="4">
        <v>8231</v>
      </c>
      <c r="AP81" s="4">
        <v>0</v>
      </c>
      <c r="AQ81" s="77">
        <v>8231</v>
      </c>
    </row>
    <row r="82" spans="1:43" s="4" customFormat="1">
      <c r="A82" s="2">
        <v>418100276</v>
      </c>
      <c r="B82" s="10" t="s">
        <v>1551</v>
      </c>
      <c r="C82" s="15">
        <v>0</v>
      </c>
      <c r="D82" s="15">
        <v>0</v>
      </c>
      <c r="E82" s="15">
        <v>0</v>
      </c>
      <c r="F82" s="15">
        <v>0</v>
      </c>
      <c r="G82" s="15">
        <v>1</v>
      </c>
      <c r="H82" s="15">
        <v>0</v>
      </c>
      <c r="I82" s="15">
        <v>3.7499999999999999E-2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1</v>
      </c>
      <c r="R82" s="16">
        <v>1.054</v>
      </c>
      <c r="S82" s="15">
        <v>1</v>
      </c>
      <c r="T82" s="2"/>
      <c r="U82" s="1">
        <v>482.95307650000001</v>
      </c>
      <c r="V82" s="1">
        <v>692.92067999999995</v>
      </c>
      <c r="W82" s="1">
        <v>3123.6540307500004</v>
      </c>
      <c r="X82" s="1">
        <v>892.53115250000008</v>
      </c>
      <c r="Y82" s="1">
        <v>152.10932750000001</v>
      </c>
      <c r="Z82" s="1">
        <v>449.39937500000002</v>
      </c>
      <c r="AA82" s="1">
        <v>307.75746000000004</v>
      </c>
      <c r="AB82" s="1">
        <v>225.35574000000003</v>
      </c>
      <c r="AC82" s="1">
        <v>1067.445878</v>
      </c>
      <c r="AD82" s="1">
        <v>836.66075000000001</v>
      </c>
      <c r="AE82" s="1">
        <v>0</v>
      </c>
      <c r="AF82" s="4">
        <v>8230.7874702500012</v>
      </c>
      <c r="AH82" s="4">
        <v>418100276</v>
      </c>
      <c r="AI82" s="4" t="s">
        <v>1610</v>
      </c>
      <c r="AJ82" s="2" t="s">
        <v>1611</v>
      </c>
      <c r="AK82" s="2" t="s">
        <v>1621</v>
      </c>
      <c r="AL82" s="4">
        <v>1</v>
      </c>
      <c r="AM82" s="4">
        <v>1</v>
      </c>
      <c r="AN82" s="4">
        <v>8230.7874702500012</v>
      </c>
      <c r="AO82" s="4">
        <v>8231</v>
      </c>
      <c r="AP82" s="4">
        <v>0</v>
      </c>
      <c r="AQ82" s="77">
        <v>8231</v>
      </c>
    </row>
    <row r="83" spans="1:43" s="4" customFormat="1">
      <c r="A83" s="2">
        <v>418100288</v>
      </c>
      <c r="B83" s="10" t="s">
        <v>1551</v>
      </c>
      <c r="C83" s="15">
        <v>0</v>
      </c>
      <c r="D83" s="15">
        <v>0</v>
      </c>
      <c r="E83" s="15">
        <v>0</v>
      </c>
      <c r="F83" s="15">
        <v>0</v>
      </c>
      <c r="G83" s="15">
        <v>3</v>
      </c>
      <c r="H83" s="15">
        <v>0</v>
      </c>
      <c r="I83" s="15">
        <v>0.1125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3</v>
      </c>
      <c r="R83" s="16">
        <v>1.054</v>
      </c>
      <c r="S83" s="15">
        <v>1</v>
      </c>
      <c r="T83" s="2"/>
      <c r="U83" s="1">
        <v>1448.8592295000001</v>
      </c>
      <c r="V83" s="1">
        <v>2078.7620400000001</v>
      </c>
      <c r="W83" s="1">
        <v>9370.9620922499998</v>
      </c>
      <c r="X83" s="1">
        <v>2677.5934575000001</v>
      </c>
      <c r="Y83" s="1">
        <v>456.32798249999996</v>
      </c>
      <c r="Z83" s="1">
        <v>1348.1981250000001</v>
      </c>
      <c r="AA83" s="1">
        <v>923.27238000000011</v>
      </c>
      <c r="AB83" s="1">
        <v>676.06722000000013</v>
      </c>
      <c r="AC83" s="1">
        <v>3202.337634</v>
      </c>
      <c r="AD83" s="1">
        <v>2509.98225</v>
      </c>
      <c r="AE83" s="1">
        <v>0</v>
      </c>
      <c r="AF83" s="4">
        <v>24692.362410749996</v>
      </c>
      <c r="AH83" s="4">
        <v>418100288</v>
      </c>
      <c r="AI83" s="4" t="s">
        <v>1610</v>
      </c>
      <c r="AJ83" s="2" t="s">
        <v>1611</v>
      </c>
      <c r="AK83" s="2" t="s">
        <v>1622</v>
      </c>
      <c r="AL83" s="4">
        <v>1</v>
      </c>
      <c r="AM83" s="4">
        <v>3</v>
      </c>
      <c r="AN83" s="4">
        <v>24692.362410749996</v>
      </c>
      <c r="AO83" s="4">
        <v>8231</v>
      </c>
      <c r="AP83" s="4">
        <v>0</v>
      </c>
      <c r="AQ83" s="77">
        <v>8231</v>
      </c>
    </row>
    <row r="84" spans="1:43" s="4" customFormat="1">
      <c r="A84" s="2">
        <v>418100304</v>
      </c>
      <c r="B84" s="10" t="s">
        <v>1551</v>
      </c>
      <c r="C84" s="15">
        <v>0</v>
      </c>
      <c r="D84" s="15">
        <v>0</v>
      </c>
      <c r="E84" s="15">
        <v>0</v>
      </c>
      <c r="F84" s="15">
        <v>0</v>
      </c>
      <c r="G84" s="15">
        <v>1</v>
      </c>
      <c r="H84" s="15">
        <v>0</v>
      </c>
      <c r="I84" s="15">
        <v>3.7499999999999999E-2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1</v>
      </c>
      <c r="P84" s="15">
        <v>0</v>
      </c>
      <c r="Q84" s="15">
        <v>1</v>
      </c>
      <c r="R84" s="16">
        <v>1.054</v>
      </c>
      <c r="S84" s="15">
        <v>10</v>
      </c>
      <c r="T84" s="2"/>
      <c r="U84" s="1">
        <v>482.95307650000001</v>
      </c>
      <c r="V84" s="1">
        <v>692.92067999999995</v>
      </c>
      <c r="W84" s="1">
        <v>6533.9975107500004</v>
      </c>
      <c r="X84" s="1">
        <v>892.53115250000008</v>
      </c>
      <c r="Y84" s="1">
        <v>227.16466750000001</v>
      </c>
      <c r="Z84" s="1">
        <v>449.39937500000002</v>
      </c>
      <c r="AA84" s="1">
        <v>307.75746000000004</v>
      </c>
      <c r="AB84" s="1">
        <v>225.35574000000003</v>
      </c>
      <c r="AC84" s="1">
        <v>1594.150758</v>
      </c>
      <c r="AD84" s="1">
        <v>1165.1107500000001</v>
      </c>
      <c r="AE84" s="1">
        <v>0</v>
      </c>
      <c r="AF84" s="4">
        <v>12571.341170250002</v>
      </c>
      <c r="AH84" s="4">
        <v>418100304</v>
      </c>
      <c r="AI84" s="4" t="s">
        <v>1610</v>
      </c>
      <c r="AJ84" s="2" t="s">
        <v>1611</v>
      </c>
      <c r="AK84" s="2" t="s">
        <v>1623</v>
      </c>
      <c r="AL84" s="4">
        <v>1</v>
      </c>
      <c r="AM84" s="4">
        <v>1</v>
      </c>
      <c r="AN84" s="4">
        <v>12571.341170250002</v>
      </c>
      <c r="AO84" s="4">
        <v>12571</v>
      </c>
      <c r="AP84" s="4">
        <v>0</v>
      </c>
      <c r="AQ84" s="77">
        <v>12571</v>
      </c>
    </row>
    <row r="85" spans="1:43" s="4" customFormat="1">
      <c r="A85" s="2">
        <v>418100315</v>
      </c>
      <c r="B85" s="10" t="s">
        <v>1551</v>
      </c>
      <c r="C85" s="15">
        <v>0</v>
      </c>
      <c r="D85" s="15">
        <v>0</v>
      </c>
      <c r="E85" s="15">
        <v>0</v>
      </c>
      <c r="F85" s="15">
        <v>0</v>
      </c>
      <c r="G85" s="15">
        <v>1</v>
      </c>
      <c r="H85" s="15">
        <v>0</v>
      </c>
      <c r="I85" s="15">
        <v>3.7499999999999999E-2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1</v>
      </c>
      <c r="R85" s="16">
        <v>1.054</v>
      </c>
      <c r="S85" s="15">
        <v>1</v>
      </c>
      <c r="T85" s="2"/>
      <c r="U85" s="1">
        <v>482.95307650000001</v>
      </c>
      <c r="V85" s="1">
        <v>692.92067999999995</v>
      </c>
      <c r="W85" s="1">
        <v>3123.6540307500004</v>
      </c>
      <c r="X85" s="1">
        <v>892.53115250000008</v>
      </c>
      <c r="Y85" s="1">
        <v>152.10932750000001</v>
      </c>
      <c r="Z85" s="1">
        <v>449.39937500000002</v>
      </c>
      <c r="AA85" s="1">
        <v>307.75746000000004</v>
      </c>
      <c r="AB85" s="1">
        <v>225.35574000000003</v>
      </c>
      <c r="AC85" s="1">
        <v>1067.445878</v>
      </c>
      <c r="AD85" s="1">
        <v>836.66075000000001</v>
      </c>
      <c r="AE85" s="1">
        <v>0</v>
      </c>
      <c r="AF85" s="4">
        <v>8230.7874702500012</v>
      </c>
      <c r="AH85" s="4">
        <v>418100315</v>
      </c>
      <c r="AI85" s="4" t="s">
        <v>1610</v>
      </c>
      <c r="AJ85" s="2" t="s">
        <v>1611</v>
      </c>
      <c r="AK85" s="2" t="s">
        <v>1624</v>
      </c>
      <c r="AL85" s="4">
        <v>1</v>
      </c>
      <c r="AM85" s="4">
        <v>1</v>
      </c>
      <c r="AN85" s="4">
        <v>8230.7874702500012</v>
      </c>
      <c r="AO85" s="4">
        <v>8231</v>
      </c>
      <c r="AP85" s="4">
        <v>0</v>
      </c>
      <c r="AQ85" s="77">
        <v>8231</v>
      </c>
    </row>
    <row r="86" spans="1:43" s="4" customFormat="1">
      <c r="A86" s="2">
        <v>418100321</v>
      </c>
      <c r="B86" s="10" t="s">
        <v>1551</v>
      </c>
      <c r="C86" s="15">
        <v>0</v>
      </c>
      <c r="D86" s="15">
        <v>0</v>
      </c>
      <c r="E86" s="15">
        <v>0</v>
      </c>
      <c r="F86" s="15">
        <v>0</v>
      </c>
      <c r="G86" s="15">
        <v>1</v>
      </c>
      <c r="H86" s="15">
        <v>0</v>
      </c>
      <c r="I86" s="15">
        <v>3.7499999999999999E-2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1</v>
      </c>
      <c r="R86" s="16">
        <v>1.054</v>
      </c>
      <c r="S86" s="15">
        <v>1</v>
      </c>
      <c r="T86" s="2"/>
      <c r="U86" s="1">
        <v>482.95307650000001</v>
      </c>
      <c r="V86" s="1">
        <v>692.92067999999995</v>
      </c>
      <c r="W86" s="1">
        <v>3123.6540307500004</v>
      </c>
      <c r="X86" s="1">
        <v>892.53115250000008</v>
      </c>
      <c r="Y86" s="1">
        <v>152.10932750000001</v>
      </c>
      <c r="Z86" s="1">
        <v>449.39937500000002</v>
      </c>
      <c r="AA86" s="1">
        <v>307.75746000000004</v>
      </c>
      <c r="AB86" s="1">
        <v>225.35574000000003</v>
      </c>
      <c r="AC86" s="1">
        <v>1067.445878</v>
      </c>
      <c r="AD86" s="1">
        <v>836.66075000000001</v>
      </c>
      <c r="AE86" s="1">
        <v>0</v>
      </c>
      <c r="AF86" s="4">
        <v>8230.7874702500012</v>
      </c>
      <c r="AH86" s="4">
        <v>418100321</v>
      </c>
      <c r="AI86" s="4" t="s">
        <v>1610</v>
      </c>
      <c r="AJ86" s="2" t="s">
        <v>1611</v>
      </c>
      <c r="AK86" s="2" t="s">
        <v>1625</v>
      </c>
      <c r="AL86" s="4">
        <v>1</v>
      </c>
      <c r="AM86" s="4">
        <v>1</v>
      </c>
      <c r="AN86" s="4">
        <v>8230.7874702500012</v>
      </c>
      <c r="AO86" s="4">
        <v>8231</v>
      </c>
      <c r="AP86" s="4">
        <v>0</v>
      </c>
      <c r="AQ86" s="77">
        <v>8231</v>
      </c>
    </row>
    <row r="87" spans="1:43" s="4" customFormat="1">
      <c r="A87" s="2">
        <v>418100655</v>
      </c>
      <c r="B87" s="10" t="s">
        <v>1551</v>
      </c>
      <c r="C87" s="15">
        <v>0</v>
      </c>
      <c r="D87" s="15">
        <v>0</v>
      </c>
      <c r="E87" s="15">
        <v>0</v>
      </c>
      <c r="F87" s="15">
        <v>0</v>
      </c>
      <c r="G87" s="15">
        <v>1</v>
      </c>
      <c r="H87" s="15">
        <v>0</v>
      </c>
      <c r="I87" s="15">
        <v>3.7499999999999999E-2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1</v>
      </c>
      <c r="R87" s="16">
        <v>1.054</v>
      </c>
      <c r="S87" s="15">
        <v>1</v>
      </c>
      <c r="T87" s="2"/>
      <c r="U87" s="1">
        <v>482.95307650000001</v>
      </c>
      <c r="V87" s="1">
        <v>692.92067999999995</v>
      </c>
      <c r="W87" s="1">
        <v>3123.6540307500004</v>
      </c>
      <c r="X87" s="1">
        <v>892.53115250000008</v>
      </c>
      <c r="Y87" s="1">
        <v>152.10932750000001</v>
      </c>
      <c r="Z87" s="1">
        <v>449.39937500000002</v>
      </c>
      <c r="AA87" s="1">
        <v>307.75746000000004</v>
      </c>
      <c r="AB87" s="1">
        <v>225.35574000000003</v>
      </c>
      <c r="AC87" s="1">
        <v>1067.445878</v>
      </c>
      <c r="AD87" s="1">
        <v>836.66075000000001</v>
      </c>
      <c r="AE87" s="1">
        <v>0</v>
      </c>
      <c r="AF87" s="4">
        <v>8230.7874702500012</v>
      </c>
      <c r="AH87" s="4">
        <v>418100655</v>
      </c>
      <c r="AI87" s="4" t="s">
        <v>1610</v>
      </c>
      <c r="AJ87" s="2" t="s">
        <v>1611</v>
      </c>
      <c r="AK87" s="2" t="s">
        <v>1626</v>
      </c>
      <c r="AL87" s="4">
        <v>1</v>
      </c>
      <c r="AM87" s="4">
        <v>1</v>
      </c>
      <c r="AN87" s="4">
        <v>8230.7874702500012</v>
      </c>
      <c r="AO87" s="4">
        <v>8231</v>
      </c>
      <c r="AP87" s="4">
        <v>0</v>
      </c>
      <c r="AQ87" s="77">
        <v>8231</v>
      </c>
    </row>
    <row r="88" spans="1:43" s="4" customFormat="1">
      <c r="A88" s="2">
        <v>418100710</v>
      </c>
      <c r="B88" s="10" t="s">
        <v>1551</v>
      </c>
      <c r="C88" s="15">
        <v>0</v>
      </c>
      <c r="D88" s="15">
        <v>0</v>
      </c>
      <c r="E88" s="15">
        <v>0</v>
      </c>
      <c r="F88" s="15">
        <v>0</v>
      </c>
      <c r="G88" s="15">
        <v>3</v>
      </c>
      <c r="H88" s="15">
        <v>0</v>
      </c>
      <c r="I88" s="15">
        <v>0.1125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3</v>
      </c>
      <c r="R88" s="16">
        <v>1.054</v>
      </c>
      <c r="S88" s="15">
        <v>1</v>
      </c>
      <c r="T88" s="2"/>
      <c r="U88" s="1">
        <v>1448.8592295000001</v>
      </c>
      <c r="V88" s="1">
        <v>2078.7620400000001</v>
      </c>
      <c r="W88" s="1">
        <v>9370.9620922499998</v>
      </c>
      <c r="X88" s="1">
        <v>2677.5934575000001</v>
      </c>
      <c r="Y88" s="1">
        <v>456.32798249999996</v>
      </c>
      <c r="Z88" s="1">
        <v>1348.1981250000001</v>
      </c>
      <c r="AA88" s="1">
        <v>923.27238000000011</v>
      </c>
      <c r="AB88" s="1">
        <v>676.06722000000013</v>
      </c>
      <c r="AC88" s="1">
        <v>3202.337634</v>
      </c>
      <c r="AD88" s="1">
        <v>2509.98225</v>
      </c>
      <c r="AE88" s="1">
        <v>0</v>
      </c>
      <c r="AF88" s="4">
        <v>24692.362410749996</v>
      </c>
      <c r="AH88" s="4">
        <v>418100710</v>
      </c>
      <c r="AI88" s="4" t="s">
        <v>1610</v>
      </c>
      <c r="AJ88" s="2" t="s">
        <v>1611</v>
      </c>
      <c r="AK88" s="2" t="s">
        <v>1627</v>
      </c>
      <c r="AL88" s="4">
        <v>1</v>
      </c>
      <c r="AM88" s="4">
        <v>3</v>
      </c>
      <c r="AN88" s="4">
        <v>24692.362410749996</v>
      </c>
      <c r="AO88" s="4">
        <v>8231</v>
      </c>
      <c r="AP88" s="4">
        <v>0</v>
      </c>
      <c r="AQ88" s="77">
        <v>8231</v>
      </c>
    </row>
    <row r="89" spans="1:43" s="4" customFormat="1">
      <c r="A89" s="2">
        <v>419035035</v>
      </c>
      <c r="B89" s="10" t="s">
        <v>1552</v>
      </c>
      <c r="C89" s="15">
        <v>0</v>
      </c>
      <c r="D89" s="15">
        <v>0</v>
      </c>
      <c r="E89" s="15">
        <v>0</v>
      </c>
      <c r="F89" s="15">
        <v>0</v>
      </c>
      <c r="G89" s="15">
        <v>171</v>
      </c>
      <c r="H89" s="15">
        <v>0</v>
      </c>
      <c r="I89" s="15">
        <v>7.5374999999999996</v>
      </c>
      <c r="J89" s="15">
        <v>0</v>
      </c>
      <c r="K89" s="15">
        <v>0</v>
      </c>
      <c r="L89" s="15">
        <v>0</v>
      </c>
      <c r="M89" s="15">
        <v>30</v>
      </c>
      <c r="N89" s="15">
        <v>0</v>
      </c>
      <c r="O89" s="15">
        <v>123</v>
      </c>
      <c r="P89" s="15">
        <v>0</v>
      </c>
      <c r="Q89" s="15">
        <v>201</v>
      </c>
      <c r="R89" s="16">
        <v>1.077</v>
      </c>
      <c r="S89" s="15">
        <v>10</v>
      </c>
      <c r="T89" s="2"/>
      <c r="U89" s="1">
        <v>99191.872050749997</v>
      </c>
      <c r="V89" s="1">
        <v>142316.30933999998</v>
      </c>
      <c r="W89" s="1">
        <v>1131156.1950041249</v>
      </c>
      <c r="X89" s="1">
        <v>185306.09308875</v>
      </c>
      <c r="Y89" s="1">
        <v>41713.175261249999</v>
      </c>
      <c r="Z89" s="1">
        <v>90329.274374999994</v>
      </c>
      <c r="AA89" s="1">
        <v>63209.119230000004</v>
      </c>
      <c r="AB89" s="1">
        <v>43606.125270000004</v>
      </c>
      <c r="AC89" s="1">
        <v>292729.69530899997</v>
      </c>
      <c r="AD89" s="1">
        <v>215521.26074999999</v>
      </c>
      <c r="AE89" s="1">
        <v>0</v>
      </c>
      <c r="AF89" s="4">
        <v>2305079.119678875</v>
      </c>
      <c r="AH89" s="4">
        <v>419035035</v>
      </c>
      <c r="AI89" s="4" t="s">
        <v>1628</v>
      </c>
      <c r="AJ89" s="2" t="s">
        <v>1559</v>
      </c>
      <c r="AK89" s="2" t="s">
        <v>1559</v>
      </c>
      <c r="AL89" s="4">
        <v>1</v>
      </c>
      <c r="AM89" s="4">
        <v>201</v>
      </c>
      <c r="AN89" s="4">
        <v>2305079.119678875</v>
      </c>
      <c r="AO89" s="4">
        <v>11468</v>
      </c>
      <c r="AP89" s="4">
        <v>0</v>
      </c>
      <c r="AQ89" s="77">
        <v>11468</v>
      </c>
    </row>
    <row r="90" spans="1:43" s="4" customFormat="1">
      <c r="A90" s="2">
        <v>419035044</v>
      </c>
      <c r="B90" s="10" t="s">
        <v>1552</v>
      </c>
      <c r="C90" s="15">
        <v>0</v>
      </c>
      <c r="D90" s="15">
        <v>0</v>
      </c>
      <c r="E90" s="15">
        <v>0</v>
      </c>
      <c r="F90" s="15">
        <v>0</v>
      </c>
      <c r="G90" s="15">
        <v>5</v>
      </c>
      <c r="H90" s="15">
        <v>0</v>
      </c>
      <c r="I90" s="15">
        <v>0.1875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2</v>
      </c>
      <c r="P90" s="15">
        <v>0</v>
      </c>
      <c r="Q90" s="15">
        <v>5</v>
      </c>
      <c r="R90" s="16">
        <v>1.077</v>
      </c>
      <c r="S90" s="15">
        <v>9</v>
      </c>
      <c r="T90" s="2"/>
      <c r="U90" s="1">
        <v>2467.4595037499998</v>
      </c>
      <c r="V90" s="1">
        <v>3540.2066999999997</v>
      </c>
      <c r="W90" s="1">
        <v>22861.191575624998</v>
      </c>
      <c r="X90" s="1">
        <v>4560.0381937499997</v>
      </c>
      <c r="Y90" s="1">
        <v>929.04308624999987</v>
      </c>
      <c r="Z90" s="1">
        <v>2246.9968750000003</v>
      </c>
      <c r="AA90" s="1">
        <v>1572.3661500000001</v>
      </c>
      <c r="AB90" s="1">
        <v>1151.3668499999999</v>
      </c>
      <c r="AC90" s="1">
        <v>6519.6895050000003</v>
      </c>
      <c r="AD90" s="1">
        <v>4833.84375</v>
      </c>
      <c r="AE90" s="1">
        <v>0</v>
      </c>
      <c r="AF90" s="4">
        <v>50682.202189374999</v>
      </c>
      <c r="AH90" s="4">
        <v>419035044</v>
      </c>
      <c r="AI90" s="4" t="s">
        <v>1628</v>
      </c>
      <c r="AJ90" s="2" t="s">
        <v>1559</v>
      </c>
      <c r="AK90" s="2" t="s">
        <v>1560</v>
      </c>
      <c r="AL90" s="4">
        <v>1</v>
      </c>
      <c r="AM90" s="4">
        <v>5</v>
      </c>
      <c r="AN90" s="4">
        <v>50682.202189374999</v>
      </c>
      <c r="AO90" s="4">
        <v>10136</v>
      </c>
      <c r="AP90" s="4">
        <v>0</v>
      </c>
      <c r="AQ90" s="77">
        <v>10136</v>
      </c>
    </row>
    <row r="91" spans="1:43" s="4" customFormat="1">
      <c r="A91" s="2">
        <v>419035049</v>
      </c>
      <c r="B91" s="10" t="s">
        <v>1552</v>
      </c>
      <c r="C91" s="15">
        <v>0</v>
      </c>
      <c r="D91" s="15">
        <v>0</v>
      </c>
      <c r="E91" s="15">
        <v>0</v>
      </c>
      <c r="F91" s="15">
        <v>0</v>
      </c>
      <c r="G91" s="15">
        <v>4</v>
      </c>
      <c r="H91" s="15">
        <v>0</v>
      </c>
      <c r="I91" s="15">
        <v>0.15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2</v>
      </c>
      <c r="P91" s="15">
        <v>0</v>
      </c>
      <c r="Q91" s="15">
        <v>4</v>
      </c>
      <c r="R91" s="16">
        <v>1.077</v>
      </c>
      <c r="S91" s="15">
        <v>10</v>
      </c>
      <c r="T91" s="2"/>
      <c r="U91" s="1">
        <v>1973.9676029999998</v>
      </c>
      <c r="V91" s="1">
        <v>2832.1653599999995</v>
      </c>
      <c r="W91" s="1">
        <v>19736.794516500002</v>
      </c>
      <c r="X91" s="1">
        <v>3648.0305549999998</v>
      </c>
      <c r="Y91" s="1">
        <v>775.10074499999996</v>
      </c>
      <c r="Z91" s="1">
        <v>1797.5975000000001</v>
      </c>
      <c r="AA91" s="1">
        <v>1257.89292</v>
      </c>
      <c r="AB91" s="1">
        <v>921.09348</v>
      </c>
      <c r="AC91" s="1">
        <v>5439.3540359999997</v>
      </c>
      <c r="AD91" s="1">
        <v>4003.5430000000001</v>
      </c>
      <c r="AE91" s="1">
        <v>0</v>
      </c>
      <c r="AF91" s="4">
        <v>42385.539715499996</v>
      </c>
      <c r="AH91" s="4">
        <v>419035049</v>
      </c>
      <c r="AI91" s="4" t="s">
        <v>1628</v>
      </c>
      <c r="AJ91" s="2" t="s">
        <v>1559</v>
      </c>
      <c r="AK91" s="2" t="s">
        <v>1629</v>
      </c>
      <c r="AL91" s="4">
        <v>1</v>
      </c>
      <c r="AM91" s="4">
        <v>4</v>
      </c>
      <c r="AN91" s="4">
        <v>42385.539715499996</v>
      </c>
      <c r="AO91" s="4">
        <v>10596</v>
      </c>
      <c r="AP91" s="4">
        <v>0</v>
      </c>
      <c r="AQ91" s="77">
        <v>10596</v>
      </c>
    </row>
    <row r="92" spans="1:43" s="4" customFormat="1">
      <c r="A92" s="2">
        <v>419035133</v>
      </c>
      <c r="B92" s="10" t="s">
        <v>1552</v>
      </c>
      <c r="C92" s="15">
        <v>0</v>
      </c>
      <c r="D92" s="15">
        <v>0</v>
      </c>
      <c r="E92" s="15">
        <v>0</v>
      </c>
      <c r="F92" s="15">
        <v>0</v>
      </c>
      <c r="G92" s="15">
        <v>1</v>
      </c>
      <c r="H92" s="15">
        <v>0</v>
      </c>
      <c r="I92" s="15">
        <v>3.7499999999999999E-2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1</v>
      </c>
      <c r="P92" s="15">
        <v>0</v>
      </c>
      <c r="Q92" s="15">
        <v>1</v>
      </c>
      <c r="R92" s="16">
        <v>1.077</v>
      </c>
      <c r="S92" s="15">
        <v>10</v>
      </c>
      <c r="T92" s="2"/>
      <c r="U92" s="1">
        <v>493.49190074999996</v>
      </c>
      <c r="V92" s="1">
        <v>708.04133999999988</v>
      </c>
      <c r="W92" s="1">
        <v>6676.5799991249996</v>
      </c>
      <c r="X92" s="1">
        <v>912.00763874999996</v>
      </c>
      <c r="Y92" s="1">
        <v>232.12177124999999</v>
      </c>
      <c r="Z92" s="1">
        <v>449.39937500000002</v>
      </c>
      <c r="AA92" s="1">
        <v>314.47323</v>
      </c>
      <c r="AB92" s="1">
        <v>230.27337</v>
      </c>
      <c r="AC92" s="1">
        <v>1628.9377289999998</v>
      </c>
      <c r="AD92" s="1">
        <v>1165.1107500000001</v>
      </c>
      <c r="AE92" s="1">
        <v>0</v>
      </c>
      <c r="AF92" s="4">
        <v>12810.437103875</v>
      </c>
      <c r="AH92" s="4">
        <v>419035133</v>
      </c>
      <c r="AI92" s="4" t="s">
        <v>1628</v>
      </c>
      <c r="AJ92" s="2" t="s">
        <v>1559</v>
      </c>
      <c r="AK92" s="2" t="s">
        <v>1630</v>
      </c>
      <c r="AL92" s="4">
        <v>1</v>
      </c>
      <c r="AM92" s="4">
        <v>1</v>
      </c>
      <c r="AN92" s="4">
        <v>12810.437103875</v>
      </c>
      <c r="AO92" s="4">
        <v>12810</v>
      </c>
      <c r="AP92" s="4">
        <v>0</v>
      </c>
      <c r="AQ92" s="77">
        <v>12810</v>
      </c>
    </row>
    <row r="93" spans="1:43" s="4" customFormat="1">
      <c r="A93" s="2">
        <v>419035165</v>
      </c>
      <c r="B93" s="10" t="s">
        <v>1552</v>
      </c>
      <c r="C93" s="15">
        <v>0</v>
      </c>
      <c r="D93" s="15">
        <v>0</v>
      </c>
      <c r="E93" s="15">
        <v>0</v>
      </c>
      <c r="F93" s="15">
        <v>0</v>
      </c>
      <c r="G93" s="15">
        <v>1</v>
      </c>
      <c r="H93" s="15">
        <v>0</v>
      </c>
      <c r="I93" s="15">
        <v>3.7499999999999999E-2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1</v>
      </c>
      <c r="P93" s="15">
        <v>0</v>
      </c>
      <c r="Q93" s="15">
        <v>1</v>
      </c>
      <c r="R93" s="16">
        <v>1.077</v>
      </c>
      <c r="S93" s="15">
        <v>10</v>
      </c>
      <c r="T93" s="2"/>
      <c r="U93" s="1">
        <v>493.49190074999996</v>
      </c>
      <c r="V93" s="1">
        <v>708.04133999999988</v>
      </c>
      <c r="W93" s="1">
        <v>6676.5799991249996</v>
      </c>
      <c r="X93" s="1">
        <v>912.00763874999996</v>
      </c>
      <c r="Y93" s="1">
        <v>232.12177124999999</v>
      </c>
      <c r="Z93" s="1">
        <v>449.39937500000002</v>
      </c>
      <c r="AA93" s="1">
        <v>314.47323</v>
      </c>
      <c r="AB93" s="1">
        <v>230.27337</v>
      </c>
      <c r="AC93" s="1">
        <v>1628.9377289999998</v>
      </c>
      <c r="AD93" s="1">
        <v>1165.1107500000001</v>
      </c>
      <c r="AE93" s="1">
        <v>0</v>
      </c>
      <c r="AF93" s="4">
        <v>12810.437103875</v>
      </c>
      <c r="AH93" s="4">
        <v>419035165</v>
      </c>
      <c r="AI93" s="4" t="s">
        <v>1628</v>
      </c>
      <c r="AJ93" s="2" t="s">
        <v>1559</v>
      </c>
      <c r="AK93" s="2" t="s">
        <v>1631</v>
      </c>
      <c r="AL93" s="4">
        <v>1</v>
      </c>
      <c r="AM93" s="4">
        <v>1</v>
      </c>
      <c r="AN93" s="4">
        <v>12810.437103875</v>
      </c>
      <c r="AO93" s="4">
        <v>12810</v>
      </c>
      <c r="AP93" s="4">
        <v>0</v>
      </c>
      <c r="AQ93" s="77">
        <v>12810</v>
      </c>
    </row>
    <row r="94" spans="1:43" s="4" customFormat="1">
      <c r="A94" s="2">
        <v>419035244</v>
      </c>
      <c r="B94" s="10" t="s">
        <v>1552</v>
      </c>
      <c r="C94" s="15">
        <v>0</v>
      </c>
      <c r="D94" s="15">
        <v>0</v>
      </c>
      <c r="E94" s="15">
        <v>0</v>
      </c>
      <c r="F94" s="15">
        <v>0</v>
      </c>
      <c r="G94" s="15">
        <v>4</v>
      </c>
      <c r="H94" s="15">
        <v>0</v>
      </c>
      <c r="I94" s="15">
        <v>0.1875</v>
      </c>
      <c r="J94" s="15">
        <v>0</v>
      </c>
      <c r="K94" s="15">
        <v>0</v>
      </c>
      <c r="L94" s="15">
        <v>0</v>
      </c>
      <c r="M94" s="15">
        <v>1</v>
      </c>
      <c r="N94" s="15">
        <v>0</v>
      </c>
      <c r="O94" s="15">
        <v>1</v>
      </c>
      <c r="P94" s="15">
        <v>0</v>
      </c>
      <c r="Q94" s="15">
        <v>5</v>
      </c>
      <c r="R94" s="16">
        <v>1.077</v>
      </c>
      <c r="S94" s="15">
        <v>5</v>
      </c>
      <c r="T94" s="2"/>
      <c r="U94" s="1">
        <v>2467.4595037499998</v>
      </c>
      <c r="V94" s="1">
        <v>3540.2066999999997</v>
      </c>
      <c r="W94" s="1">
        <v>21307.802165624995</v>
      </c>
      <c r="X94" s="1">
        <v>4626.4567837499999</v>
      </c>
      <c r="Y94" s="1">
        <v>884.75684624999997</v>
      </c>
      <c r="Z94" s="1">
        <v>2246.9968750000003</v>
      </c>
      <c r="AA94" s="1">
        <v>1572.3661500000001</v>
      </c>
      <c r="AB94" s="1">
        <v>1062.07278</v>
      </c>
      <c r="AC94" s="1">
        <v>6208.9534650000005</v>
      </c>
      <c r="AD94" s="1">
        <v>4727.6337500000009</v>
      </c>
      <c r="AE94" s="1">
        <v>0</v>
      </c>
      <c r="AF94" s="4">
        <v>48644.705019374996</v>
      </c>
      <c r="AH94" s="4">
        <v>419035244</v>
      </c>
      <c r="AI94" s="4" t="s">
        <v>1628</v>
      </c>
      <c r="AJ94" s="2" t="s">
        <v>1559</v>
      </c>
      <c r="AK94" s="2" t="s">
        <v>1572</v>
      </c>
      <c r="AL94" s="4">
        <v>1</v>
      </c>
      <c r="AM94" s="4">
        <v>5</v>
      </c>
      <c r="AN94" s="4">
        <v>48644.705019374996</v>
      </c>
      <c r="AO94" s="4">
        <v>9729</v>
      </c>
      <c r="AP94" s="4">
        <v>0</v>
      </c>
      <c r="AQ94" s="77">
        <v>9729</v>
      </c>
    </row>
    <row r="95" spans="1:43" s="4" customFormat="1">
      <c r="A95" s="2">
        <v>420049010</v>
      </c>
      <c r="B95" s="10" t="s">
        <v>691</v>
      </c>
      <c r="C95" s="15">
        <v>0</v>
      </c>
      <c r="D95" s="15">
        <v>0</v>
      </c>
      <c r="E95" s="15">
        <v>0</v>
      </c>
      <c r="F95" s="15">
        <v>3</v>
      </c>
      <c r="G95" s="15">
        <v>0</v>
      </c>
      <c r="H95" s="15">
        <v>0</v>
      </c>
      <c r="I95" s="15">
        <v>0.1125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2</v>
      </c>
      <c r="P95" s="15">
        <v>0</v>
      </c>
      <c r="Q95" s="15">
        <v>3</v>
      </c>
      <c r="R95" s="16">
        <v>1.093</v>
      </c>
      <c r="S95" s="15">
        <v>10</v>
      </c>
      <c r="T95" s="2"/>
      <c r="U95" s="1">
        <v>1502.46977025</v>
      </c>
      <c r="V95" s="1">
        <v>2155.6801799999998</v>
      </c>
      <c r="W95" s="1">
        <v>17976.850671374999</v>
      </c>
      <c r="X95" s="1">
        <v>3486.9336862499999</v>
      </c>
      <c r="Y95" s="1">
        <v>596.02246374999993</v>
      </c>
      <c r="Z95" s="1">
        <v>1348.1981250000001</v>
      </c>
      <c r="AA95" s="1">
        <v>719.28143999999998</v>
      </c>
      <c r="AB95" s="1">
        <v>429.22110000000004</v>
      </c>
      <c r="AC95" s="1">
        <v>4182.2781529999993</v>
      </c>
      <c r="AD95" s="1">
        <v>3278.27225</v>
      </c>
      <c r="AE95" s="1">
        <v>0</v>
      </c>
      <c r="AF95" s="4">
        <v>35675.207839624993</v>
      </c>
      <c r="AH95" s="4">
        <v>420049010</v>
      </c>
      <c r="AI95" s="4" t="s">
        <v>1632</v>
      </c>
      <c r="AJ95" s="2" t="s">
        <v>1629</v>
      </c>
      <c r="AK95" s="2" t="s">
        <v>1633</v>
      </c>
      <c r="AL95" s="4">
        <v>1</v>
      </c>
      <c r="AM95" s="4">
        <v>3</v>
      </c>
      <c r="AN95" s="4">
        <v>35675.207839624993</v>
      </c>
      <c r="AO95" s="4">
        <v>11892</v>
      </c>
      <c r="AP95" s="4">
        <v>0</v>
      </c>
      <c r="AQ95" s="77">
        <v>11892</v>
      </c>
    </row>
    <row r="96" spans="1:43" s="4" customFormat="1">
      <c r="A96" s="2">
        <v>420049023</v>
      </c>
      <c r="B96" s="10" t="s">
        <v>691</v>
      </c>
      <c r="C96" s="15">
        <v>0</v>
      </c>
      <c r="D96" s="15">
        <v>0</v>
      </c>
      <c r="E96" s="15">
        <v>0</v>
      </c>
      <c r="F96" s="15">
        <v>2</v>
      </c>
      <c r="G96" s="15">
        <v>0</v>
      </c>
      <c r="H96" s="15">
        <v>0</v>
      </c>
      <c r="I96" s="15">
        <v>7.4999999999999997E-2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2</v>
      </c>
      <c r="R96" s="16">
        <v>1.093</v>
      </c>
      <c r="S96" s="15">
        <v>1</v>
      </c>
      <c r="T96" s="2"/>
      <c r="U96" s="1">
        <v>1001.6465135</v>
      </c>
      <c r="V96" s="1">
        <v>1437.1201199999998</v>
      </c>
      <c r="W96" s="1">
        <v>7269.1902342499998</v>
      </c>
      <c r="X96" s="1">
        <v>2324.6224574999997</v>
      </c>
      <c r="Y96" s="1">
        <v>293.57160249999998</v>
      </c>
      <c r="Z96" s="1">
        <v>898.79875000000004</v>
      </c>
      <c r="AA96" s="1">
        <v>479.52096</v>
      </c>
      <c r="AB96" s="1">
        <v>286.1474</v>
      </c>
      <c r="AC96" s="1">
        <v>2059.9268219999999</v>
      </c>
      <c r="AD96" s="1">
        <v>1747.5815</v>
      </c>
      <c r="AE96" s="1">
        <v>0</v>
      </c>
      <c r="AF96" s="4">
        <v>17798.126359749996</v>
      </c>
      <c r="AH96" s="4">
        <v>420049023</v>
      </c>
      <c r="AI96" s="4" t="s">
        <v>1632</v>
      </c>
      <c r="AJ96" s="2" t="s">
        <v>1629</v>
      </c>
      <c r="AK96" s="2" t="s">
        <v>1634</v>
      </c>
      <c r="AL96" s="4">
        <v>1</v>
      </c>
      <c r="AM96" s="4">
        <v>2</v>
      </c>
      <c r="AN96" s="4">
        <v>17798.126359749996</v>
      </c>
      <c r="AO96" s="4">
        <v>8899</v>
      </c>
      <c r="AP96" s="4">
        <v>0</v>
      </c>
      <c r="AQ96" s="77">
        <v>8899</v>
      </c>
    </row>
    <row r="97" spans="1:43" s="4" customFormat="1">
      <c r="A97" s="2">
        <v>420049026</v>
      </c>
      <c r="B97" s="10" t="s">
        <v>691</v>
      </c>
      <c r="C97" s="15">
        <v>0</v>
      </c>
      <c r="D97" s="15">
        <v>0</v>
      </c>
      <c r="E97" s="15">
        <v>0</v>
      </c>
      <c r="F97" s="15">
        <v>2</v>
      </c>
      <c r="G97" s="15">
        <v>0</v>
      </c>
      <c r="H97" s="15">
        <v>0</v>
      </c>
      <c r="I97" s="15">
        <v>7.4999999999999997E-2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2</v>
      </c>
      <c r="R97" s="16">
        <v>1.093</v>
      </c>
      <c r="S97" s="15">
        <v>10</v>
      </c>
      <c r="T97" s="2"/>
      <c r="U97" s="1">
        <v>1001.6465135</v>
      </c>
      <c r="V97" s="1">
        <v>1437.1201199999998</v>
      </c>
      <c r="W97" s="1">
        <v>14342.255554249998</v>
      </c>
      <c r="X97" s="1">
        <v>2324.6224574999997</v>
      </c>
      <c r="Y97" s="1">
        <v>449.23666249999991</v>
      </c>
      <c r="Z97" s="1">
        <v>898.79875000000004</v>
      </c>
      <c r="AA97" s="1">
        <v>479.52096</v>
      </c>
      <c r="AB97" s="1">
        <v>286.1474</v>
      </c>
      <c r="AC97" s="1">
        <v>3152.314742</v>
      </c>
      <c r="AD97" s="1">
        <v>2404.4814999999999</v>
      </c>
      <c r="AE97" s="1">
        <v>0</v>
      </c>
      <c r="AF97" s="4">
        <v>26776.144659749996</v>
      </c>
      <c r="AH97" s="4">
        <v>420049026</v>
      </c>
      <c r="AI97" s="4" t="s">
        <v>1632</v>
      </c>
      <c r="AJ97" s="2" t="s">
        <v>1629</v>
      </c>
      <c r="AK97" s="2" t="s">
        <v>1635</v>
      </c>
      <c r="AL97" s="4">
        <v>1</v>
      </c>
      <c r="AM97" s="4">
        <v>2</v>
      </c>
      <c r="AN97" s="4">
        <v>26776.144659749996</v>
      </c>
      <c r="AO97" s="4">
        <v>13388</v>
      </c>
      <c r="AP97" s="4">
        <v>0</v>
      </c>
      <c r="AQ97" s="77">
        <v>13388</v>
      </c>
    </row>
    <row r="98" spans="1:43" s="4" customFormat="1">
      <c r="A98" s="2">
        <v>420049031</v>
      </c>
      <c r="B98" s="10" t="s">
        <v>691</v>
      </c>
      <c r="C98" s="15">
        <v>0</v>
      </c>
      <c r="D98" s="15">
        <v>0</v>
      </c>
      <c r="E98" s="15">
        <v>0</v>
      </c>
      <c r="F98" s="15">
        <v>1</v>
      </c>
      <c r="G98" s="15">
        <v>0</v>
      </c>
      <c r="H98" s="15">
        <v>0</v>
      </c>
      <c r="I98" s="15">
        <v>3.7499999999999999E-2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6">
        <v>1.093</v>
      </c>
      <c r="S98" s="15">
        <v>1</v>
      </c>
      <c r="T98" s="2"/>
      <c r="U98" s="1">
        <v>500.82325674999998</v>
      </c>
      <c r="V98" s="1">
        <v>718.56005999999991</v>
      </c>
      <c r="W98" s="1">
        <v>3634.5951171249999</v>
      </c>
      <c r="X98" s="1">
        <v>1162.3112287499998</v>
      </c>
      <c r="Y98" s="1">
        <v>146.78580124999999</v>
      </c>
      <c r="Z98" s="1">
        <v>449.39937500000002</v>
      </c>
      <c r="AA98" s="1">
        <v>239.76048</v>
      </c>
      <c r="AB98" s="1">
        <v>143.0737</v>
      </c>
      <c r="AC98" s="1">
        <v>1029.963411</v>
      </c>
      <c r="AD98" s="1">
        <v>873.79075</v>
      </c>
      <c r="AE98" s="1">
        <v>0</v>
      </c>
      <c r="AF98" s="4">
        <v>8899.0631798749982</v>
      </c>
      <c r="AH98" s="4">
        <v>420049031</v>
      </c>
      <c r="AI98" s="4" t="s">
        <v>1632</v>
      </c>
      <c r="AJ98" s="2" t="s">
        <v>1629</v>
      </c>
      <c r="AK98" s="2" t="s">
        <v>1636</v>
      </c>
      <c r="AL98" s="4">
        <v>1</v>
      </c>
      <c r="AM98" s="4">
        <v>1</v>
      </c>
      <c r="AN98" s="4">
        <v>8899.0631798749982</v>
      </c>
      <c r="AO98" s="4">
        <v>8899</v>
      </c>
      <c r="AP98" s="4">
        <v>0</v>
      </c>
      <c r="AQ98" s="77">
        <v>8899</v>
      </c>
    </row>
    <row r="99" spans="1:43" s="4" customFormat="1">
      <c r="A99" s="2">
        <v>420049035</v>
      </c>
      <c r="B99" s="10" t="s">
        <v>691</v>
      </c>
      <c r="C99" s="15">
        <v>0</v>
      </c>
      <c r="D99" s="15">
        <v>0</v>
      </c>
      <c r="E99" s="15">
        <v>10</v>
      </c>
      <c r="F99" s="15">
        <v>81</v>
      </c>
      <c r="G99" s="15">
        <v>12</v>
      </c>
      <c r="H99" s="15">
        <v>0</v>
      </c>
      <c r="I99" s="15">
        <v>3.9375</v>
      </c>
      <c r="J99" s="15">
        <v>0</v>
      </c>
      <c r="K99" s="15">
        <v>0</v>
      </c>
      <c r="L99" s="15">
        <v>0</v>
      </c>
      <c r="M99" s="15">
        <v>2</v>
      </c>
      <c r="N99" s="15">
        <v>0</v>
      </c>
      <c r="O99" s="15">
        <v>50</v>
      </c>
      <c r="P99" s="15">
        <v>6</v>
      </c>
      <c r="Q99" s="15">
        <v>105</v>
      </c>
      <c r="R99" s="16">
        <v>1.093</v>
      </c>
      <c r="S99" s="15">
        <v>10</v>
      </c>
      <c r="T99" s="2"/>
      <c r="U99" s="1">
        <v>52586.441958750002</v>
      </c>
      <c r="V99" s="1">
        <v>75448.806299999982</v>
      </c>
      <c r="W99" s="1">
        <v>578269.111358125</v>
      </c>
      <c r="X99" s="1">
        <v>118862.92341875001</v>
      </c>
      <c r="Y99" s="1">
        <v>19994.518151249998</v>
      </c>
      <c r="Z99" s="1">
        <v>47186.934375000004</v>
      </c>
      <c r="AA99" s="1">
        <v>26286.234660000002</v>
      </c>
      <c r="AB99" s="1">
        <v>15633.310159999999</v>
      </c>
      <c r="AC99" s="1">
        <v>140304.14183499999</v>
      </c>
      <c r="AD99" s="1">
        <v>110084.44875000001</v>
      </c>
      <c r="AE99" s="1">
        <v>0</v>
      </c>
      <c r="AF99" s="4">
        <v>1184656.8709668748</v>
      </c>
      <c r="AH99" s="4">
        <v>420049035</v>
      </c>
      <c r="AI99" s="4" t="s">
        <v>1632</v>
      </c>
      <c r="AJ99" s="2" t="s">
        <v>1629</v>
      </c>
      <c r="AK99" s="2" t="s">
        <v>1559</v>
      </c>
      <c r="AL99" s="4">
        <v>1</v>
      </c>
      <c r="AM99" s="4">
        <v>105</v>
      </c>
      <c r="AN99" s="4">
        <v>1184656.8709668748</v>
      </c>
      <c r="AO99" s="4">
        <v>11282</v>
      </c>
      <c r="AP99" s="4">
        <v>0</v>
      </c>
      <c r="AQ99" s="77">
        <v>11282</v>
      </c>
    </row>
    <row r="100" spans="1:43" s="4" customFormat="1">
      <c r="A100" s="2">
        <v>420049044</v>
      </c>
      <c r="B100" s="10" t="s">
        <v>691</v>
      </c>
      <c r="C100" s="15">
        <v>0</v>
      </c>
      <c r="D100" s="15">
        <v>0</v>
      </c>
      <c r="E100" s="15">
        <v>1</v>
      </c>
      <c r="F100" s="15">
        <v>1</v>
      </c>
      <c r="G100" s="15">
        <v>0</v>
      </c>
      <c r="H100" s="15">
        <v>0</v>
      </c>
      <c r="I100" s="15">
        <v>7.4999999999999997E-2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</v>
      </c>
      <c r="P100" s="15">
        <v>1</v>
      </c>
      <c r="Q100" s="15">
        <v>2</v>
      </c>
      <c r="R100" s="16">
        <v>1.093</v>
      </c>
      <c r="S100" s="15">
        <v>10</v>
      </c>
      <c r="T100" s="2"/>
      <c r="U100" s="1">
        <v>1001.6465135</v>
      </c>
      <c r="V100" s="1">
        <v>1437.1201199999998</v>
      </c>
      <c r="W100" s="1">
        <v>14342.299274249999</v>
      </c>
      <c r="X100" s="1">
        <v>2324.6224574999997</v>
      </c>
      <c r="Y100" s="1">
        <v>449.21480249999996</v>
      </c>
      <c r="Z100" s="1">
        <v>898.79875000000004</v>
      </c>
      <c r="AA100" s="1">
        <v>479.52096</v>
      </c>
      <c r="AB100" s="1">
        <v>238.45981</v>
      </c>
      <c r="AC100" s="1">
        <v>3152.314742</v>
      </c>
      <c r="AD100" s="1">
        <v>2404.4315000000001</v>
      </c>
      <c r="AE100" s="1">
        <v>0</v>
      </c>
      <c r="AF100" s="4">
        <v>26728.428929749996</v>
      </c>
      <c r="AH100" s="4">
        <v>420049044</v>
      </c>
      <c r="AI100" s="4" t="s">
        <v>1632</v>
      </c>
      <c r="AJ100" s="2" t="s">
        <v>1629</v>
      </c>
      <c r="AK100" s="2" t="s">
        <v>1560</v>
      </c>
      <c r="AL100" s="4">
        <v>1</v>
      </c>
      <c r="AM100" s="4">
        <v>2</v>
      </c>
      <c r="AN100" s="4">
        <v>26728.428929749996</v>
      </c>
      <c r="AO100" s="4">
        <v>13364</v>
      </c>
      <c r="AP100" s="4">
        <v>0</v>
      </c>
      <c r="AQ100" s="77">
        <v>13364</v>
      </c>
    </row>
    <row r="101" spans="1:43" s="4" customFormat="1">
      <c r="A101" s="2">
        <v>420049049</v>
      </c>
      <c r="B101" s="10" t="s">
        <v>691</v>
      </c>
      <c r="C101" s="15">
        <v>0</v>
      </c>
      <c r="D101" s="15">
        <v>0</v>
      </c>
      <c r="E101" s="15">
        <v>37</v>
      </c>
      <c r="F101" s="15">
        <v>82</v>
      </c>
      <c r="G101" s="15">
        <v>12</v>
      </c>
      <c r="H101" s="15">
        <v>0</v>
      </c>
      <c r="I101" s="15">
        <v>5.2125000000000004</v>
      </c>
      <c r="J101" s="15">
        <v>0</v>
      </c>
      <c r="K101" s="15">
        <v>0</v>
      </c>
      <c r="L101" s="15">
        <v>0</v>
      </c>
      <c r="M101" s="15">
        <v>8</v>
      </c>
      <c r="N101" s="15">
        <v>0</v>
      </c>
      <c r="O101" s="15">
        <v>78</v>
      </c>
      <c r="P101" s="15">
        <v>23</v>
      </c>
      <c r="Q101" s="15">
        <v>139</v>
      </c>
      <c r="R101" s="16">
        <v>1.093</v>
      </c>
      <c r="S101" s="15">
        <v>10</v>
      </c>
      <c r="T101" s="2"/>
      <c r="U101" s="1">
        <v>69614.432688250003</v>
      </c>
      <c r="V101" s="1">
        <v>99879.848339999982</v>
      </c>
      <c r="W101" s="1">
        <v>870994.52774037491</v>
      </c>
      <c r="X101" s="1">
        <v>157365.40867625002</v>
      </c>
      <c r="Y101" s="1">
        <v>28763.659883749995</v>
      </c>
      <c r="Z101" s="1">
        <v>62466.513125000005</v>
      </c>
      <c r="AA101" s="1">
        <v>34914.398519999995</v>
      </c>
      <c r="AB101" s="1">
        <v>19210.251030000003</v>
      </c>
      <c r="AC101" s="1">
        <v>201843.71212899999</v>
      </c>
      <c r="AD101" s="1">
        <v>155740.07425000001</v>
      </c>
      <c r="AE101" s="1">
        <v>0</v>
      </c>
      <c r="AF101" s="4">
        <v>1700792.8263826249</v>
      </c>
      <c r="AH101" s="4">
        <v>420049049</v>
      </c>
      <c r="AI101" s="4" t="s">
        <v>1632</v>
      </c>
      <c r="AJ101" s="2" t="s">
        <v>1629</v>
      </c>
      <c r="AK101" s="2" t="s">
        <v>1629</v>
      </c>
      <c r="AL101" s="4">
        <v>1</v>
      </c>
      <c r="AM101" s="4">
        <v>139</v>
      </c>
      <c r="AN101" s="4">
        <v>1700792.8263826249</v>
      </c>
      <c r="AO101" s="4">
        <v>12236</v>
      </c>
      <c r="AP101" s="4">
        <v>0</v>
      </c>
      <c r="AQ101" s="77">
        <v>12236</v>
      </c>
    </row>
    <row r="102" spans="1:43" s="4" customFormat="1">
      <c r="A102" s="2">
        <v>420049057</v>
      </c>
      <c r="B102" s="10" t="s">
        <v>691</v>
      </c>
      <c r="C102" s="15">
        <v>0</v>
      </c>
      <c r="D102" s="15">
        <v>0</v>
      </c>
      <c r="E102" s="15">
        <v>1</v>
      </c>
      <c r="F102" s="15">
        <v>2</v>
      </c>
      <c r="G102" s="15">
        <v>0</v>
      </c>
      <c r="H102" s="15">
        <v>0</v>
      </c>
      <c r="I102" s="15">
        <v>0.1875</v>
      </c>
      <c r="J102" s="15">
        <v>0</v>
      </c>
      <c r="K102" s="15">
        <v>0</v>
      </c>
      <c r="L102" s="15">
        <v>0</v>
      </c>
      <c r="M102" s="15">
        <v>2</v>
      </c>
      <c r="N102" s="15">
        <v>0</v>
      </c>
      <c r="O102" s="15">
        <v>2</v>
      </c>
      <c r="P102" s="15">
        <v>0</v>
      </c>
      <c r="Q102" s="15">
        <v>5</v>
      </c>
      <c r="R102" s="16">
        <v>1.093</v>
      </c>
      <c r="S102" s="15">
        <v>9</v>
      </c>
      <c r="T102" s="2"/>
      <c r="U102" s="1">
        <v>2504.1162837499996</v>
      </c>
      <c r="V102" s="1">
        <v>3592.8002999999994</v>
      </c>
      <c r="W102" s="1">
        <v>28512.340245625001</v>
      </c>
      <c r="X102" s="1">
        <v>5472.85730375</v>
      </c>
      <c r="Y102" s="1">
        <v>980.24748624999995</v>
      </c>
      <c r="Z102" s="1">
        <v>2246.9968750000003</v>
      </c>
      <c r="AA102" s="1">
        <v>1357.5715799999998</v>
      </c>
      <c r="AB102" s="1">
        <v>667.68091000000004</v>
      </c>
      <c r="AC102" s="1">
        <v>6879.0086349999992</v>
      </c>
      <c r="AD102" s="1">
        <v>5408.7237500000001</v>
      </c>
      <c r="AE102" s="1">
        <v>0</v>
      </c>
      <c r="AF102" s="4">
        <v>57622.343369375005</v>
      </c>
      <c r="AH102" s="4">
        <v>420049057</v>
      </c>
      <c r="AI102" s="4" t="s">
        <v>1632</v>
      </c>
      <c r="AJ102" s="2" t="s">
        <v>1629</v>
      </c>
      <c r="AK102" s="2" t="s">
        <v>1561</v>
      </c>
      <c r="AL102" s="4">
        <v>1</v>
      </c>
      <c r="AM102" s="4">
        <v>5</v>
      </c>
      <c r="AN102" s="4">
        <v>57622.343369375005</v>
      </c>
      <c r="AO102" s="4">
        <v>11524</v>
      </c>
      <c r="AP102" s="4">
        <v>0</v>
      </c>
      <c r="AQ102" s="77">
        <v>11524</v>
      </c>
    </row>
    <row r="103" spans="1:43" s="4" customFormat="1">
      <c r="A103" s="2">
        <v>420049093</v>
      </c>
      <c r="B103" s="10" t="s">
        <v>691</v>
      </c>
      <c r="C103" s="15">
        <v>0</v>
      </c>
      <c r="D103" s="15">
        <v>0</v>
      </c>
      <c r="E103" s="15">
        <v>8</v>
      </c>
      <c r="F103" s="15">
        <v>26</v>
      </c>
      <c r="G103" s="15">
        <v>3</v>
      </c>
      <c r="H103" s="15">
        <v>0</v>
      </c>
      <c r="I103" s="15">
        <v>1.4624999999999999</v>
      </c>
      <c r="J103" s="15">
        <v>0</v>
      </c>
      <c r="K103" s="15">
        <v>0</v>
      </c>
      <c r="L103" s="15">
        <v>0</v>
      </c>
      <c r="M103" s="15">
        <v>2</v>
      </c>
      <c r="N103" s="15">
        <v>0</v>
      </c>
      <c r="O103" s="15">
        <v>18</v>
      </c>
      <c r="P103" s="15">
        <v>2</v>
      </c>
      <c r="Q103" s="15">
        <v>39</v>
      </c>
      <c r="R103" s="16">
        <v>1.093</v>
      </c>
      <c r="S103" s="15">
        <v>10</v>
      </c>
      <c r="T103" s="2"/>
      <c r="U103" s="1">
        <v>19532.107013250003</v>
      </c>
      <c r="V103" s="1">
        <v>28023.842339999996</v>
      </c>
      <c r="W103" s="1">
        <v>214628.81006787499</v>
      </c>
      <c r="X103" s="1">
        <v>44281.174891250004</v>
      </c>
      <c r="Y103" s="1">
        <v>7406.161168749999</v>
      </c>
      <c r="Z103" s="1">
        <v>17526.575624999998</v>
      </c>
      <c r="AA103" s="1">
        <v>9747.5816699999996</v>
      </c>
      <c r="AB103" s="1">
        <v>5470.2354700000005</v>
      </c>
      <c r="AC103" s="1">
        <v>51970.754239000002</v>
      </c>
      <c r="AD103" s="1">
        <v>40924.329249999995</v>
      </c>
      <c r="AE103" s="1">
        <v>0</v>
      </c>
      <c r="AF103" s="4">
        <v>439511.57173512509</v>
      </c>
      <c r="AH103" s="4">
        <v>420049093</v>
      </c>
      <c r="AI103" s="4" t="s">
        <v>1632</v>
      </c>
      <c r="AJ103" s="2" t="s">
        <v>1629</v>
      </c>
      <c r="AK103" s="2" t="s">
        <v>1562</v>
      </c>
      <c r="AL103" s="4">
        <v>1</v>
      </c>
      <c r="AM103" s="4">
        <v>39</v>
      </c>
      <c r="AN103" s="4">
        <v>439511.57173512509</v>
      </c>
      <c r="AO103" s="4">
        <v>11270</v>
      </c>
      <c r="AP103" s="4">
        <v>0</v>
      </c>
      <c r="AQ103" s="77">
        <v>11270</v>
      </c>
    </row>
    <row r="104" spans="1:43" s="4" customFormat="1">
      <c r="A104" s="2">
        <v>420049149</v>
      </c>
      <c r="B104" s="10" t="s">
        <v>691</v>
      </c>
      <c r="C104" s="15">
        <v>0</v>
      </c>
      <c r="D104" s="15">
        <v>0</v>
      </c>
      <c r="E104" s="15">
        <v>0</v>
      </c>
      <c r="F104" s="15">
        <v>1</v>
      </c>
      <c r="G104" s="15">
        <v>0</v>
      </c>
      <c r="H104" s="15">
        <v>0</v>
      </c>
      <c r="I104" s="15">
        <v>3.7499999999999999E-2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1</v>
      </c>
      <c r="R104" s="16">
        <v>1.093</v>
      </c>
      <c r="S104" s="15">
        <v>1</v>
      </c>
      <c r="T104" s="2"/>
      <c r="U104" s="1">
        <v>500.82325674999998</v>
      </c>
      <c r="V104" s="1">
        <v>718.56005999999991</v>
      </c>
      <c r="W104" s="1">
        <v>3634.5951171249999</v>
      </c>
      <c r="X104" s="1">
        <v>1162.3112287499998</v>
      </c>
      <c r="Y104" s="1">
        <v>146.78580124999999</v>
      </c>
      <c r="Z104" s="1">
        <v>449.39937500000002</v>
      </c>
      <c r="AA104" s="1">
        <v>239.76048</v>
      </c>
      <c r="AB104" s="1">
        <v>143.0737</v>
      </c>
      <c r="AC104" s="1">
        <v>1029.963411</v>
      </c>
      <c r="AD104" s="1">
        <v>873.79075</v>
      </c>
      <c r="AE104" s="1">
        <v>0</v>
      </c>
      <c r="AF104" s="4">
        <v>8899.0631798749982</v>
      </c>
      <c r="AH104" s="4">
        <v>420049149</v>
      </c>
      <c r="AI104" s="4" t="s">
        <v>1632</v>
      </c>
      <c r="AJ104" s="2" t="s">
        <v>1629</v>
      </c>
      <c r="AK104" s="2" t="s">
        <v>1637</v>
      </c>
      <c r="AL104" s="4">
        <v>1</v>
      </c>
      <c r="AM104" s="4">
        <v>1</v>
      </c>
      <c r="AN104" s="4">
        <v>8899.0631798749982</v>
      </c>
      <c r="AO104" s="4">
        <v>8899</v>
      </c>
      <c r="AP104" s="4">
        <v>0</v>
      </c>
      <c r="AQ104" s="77">
        <v>8899</v>
      </c>
    </row>
    <row r="105" spans="1:43" s="4" customFormat="1">
      <c r="A105" s="2">
        <v>420049163</v>
      </c>
      <c r="B105" s="10" t="s">
        <v>691</v>
      </c>
      <c r="C105" s="15">
        <v>0</v>
      </c>
      <c r="D105" s="15">
        <v>0</v>
      </c>
      <c r="E105" s="15">
        <v>0</v>
      </c>
      <c r="F105" s="15">
        <v>4</v>
      </c>
      <c r="G105" s="15">
        <v>1</v>
      </c>
      <c r="H105" s="15">
        <v>0</v>
      </c>
      <c r="I105" s="15">
        <v>0.1875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5</v>
      </c>
      <c r="R105" s="16">
        <v>1.093</v>
      </c>
      <c r="S105" s="15">
        <v>1</v>
      </c>
      <c r="T105" s="2"/>
      <c r="U105" s="1">
        <v>2504.1162837499996</v>
      </c>
      <c r="V105" s="1">
        <v>3592.8002999999999</v>
      </c>
      <c r="W105" s="1">
        <v>17777.615625625</v>
      </c>
      <c r="X105" s="1">
        <v>5574.8014137499995</v>
      </c>
      <c r="Y105" s="1">
        <v>744.88086625000005</v>
      </c>
      <c r="Z105" s="1">
        <v>2246.9968750000003</v>
      </c>
      <c r="AA105" s="1">
        <v>1278.1869899999999</v>
      </c>
      <c r="AB105" s="1">
        <v>805.98913000000005</v>
      </c>
      <c r="AC105" s="1">
        <v>5226.7970450000003</v>
      </c>
      <c r="AD105" s="1">
        <v>4331.8237500000005</v>
      </c>
      <c r="AE105" s="1">
        <v>0</v>
      </c>
      <c r="AF105" s="4">
        <v>44084.008279375004</v>
      </c>
      <c r="AH105" s="4">
        <v>420049163</v>
      </c>
      <c r="AI105" s="4" t="s">
        <v>1632</v>
      </c>
      <c r="AJ105" s="2" t="s">
        <v>1629</v>
      </c>
      <c r="AK105" s="2" t="s">
        <v>1565</v>
      </c>
      <c r="AL105" s="4">
        <v>1</v>
      </c>
      <c r="AM105" s="4">
        <v>5</v>
      </c>
      <c r="AN105" s="4">
        <v>44084.008279375004</v>
      </c>
      <c r="AO105" s="4">
        <v>8817</v>
      </c>
      <c r="AP105" s="4">
        <v>0</v>
      </c>
      <c r="AQ105" s="77">
        <v>8817</v>
      </c>
    </row>
    <row r="106" spans="1:43" s="4" customFormat="1">
      <c r="A106" s="2">
        <v>420049165</v>
      </c>
      <c r="B106" s="10" t="s">
        <v>691</v>
      </c>
      <c r="C106" s="15">
        <v>0</v>
      </c>
      <c r="D106" s="15">
        <v>0</v>
      </c>
      <c r="E106" s="15">
        <v>2</v>
      </c>
      <c r="F106" s="15">
        <v>4</v>
      </c>
      <c r="G106" s="15">
        <v>1</v>
      </c>
      <c r="H106" s="15">
        <v>0</v>
      </c>
      <c r="I106" s="15">
        <v>0.26250000000000001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3</v>
      </c>
      <c r="P106" s="15">
        <v>2</v>
      </c>
      <c r="Q106" s="15">
        <v>7</v>
      </c>
      <c r="R106" s="16">
        <v>1.093</v>
      </c>
      <c r="S106" s="15">
        <v>10</v>
      </c>
      <c r="T106" s="2"/>
      <c r="U106" s="1">
        <v>3505.7627972499999</v>
      </c>
      <c r="V106" s="1">
        <v>5029.9204199999995</v>
      </c>
      <c r="W106" s="1">
        <v>42729.556599875003</v>
      </c>
      <c r="X106" s="1">
        <v>7899.42387125</v>
      </c>
      <c r="Y106" s="1">
        <v>1427.5713987499996</v>
      </c>
      <c r="Z106" s="1">
        <v>3145.7956250000002</v>
      </c>
      <c r="AA106" s="1">
        <v>1757.70795</v>
      </c>
      <c r="AB106" s="1">
        <v>996.76134999999999</v>
      </c>
      <c r="AC106" s="1">
        <v>10017.693667</v>
      </c>
      <c r="AD106" s="1">
        <v>7721.5552500000003</v>
      </c>
      <c r="AE106" s="1">
        <v>0</v>
      </c>
      <c r="AF106" s="4">
        <v>84231.748929125009</v>
      </c>
      <c r="AH106" s="4">
        <v>420049165</v>
      </c>
      <c r="AI106" s="4" t="s">
        <v>1632</v>
      </c>
      <c r="AJ106" s="2" t="s">
        <v>1629</v>
      </c>
      <c r="AK106" s="2" t="s">
        <v>1631</v>
      </c>
      <c r="AL106" s="4">
        <v>1</v>
      </c>
      <c r="AM106" s="4">
        <v>7</v>
      </c>
      <c r="AN106" s="4">
        <v>84231.748929125009</v>
      </c>
      <c r="AO106" s="4">
        <v>12033</v>
      </c>
      <c r="AP106" s="4">
        <v>0</v>
      </c>
      <c r="AQ106" s="77">
        <v>12033</v>
      </c>
    </row>
    <row r="107" spans="1:43" s="4" customFormat="1">
      <c r="A107" s="2">
        <v>420049176</v>
      </c>
      <c r="B107" s="10" t="s">
        <v>691</v>
      </c>
      <c r="C107" s="15">
        <v>0</v>
      </c>
      <c r="D107" s="15">
        <v>0</v>
      </c>
      <c r="E107" s="15">
        <v>5</v>
      </c>
      <c r="F107" s="15">
        <v>6</v>
      </c>
      <c r="G107" s="15">
        <v>3</v>
      </c>
      <c r="H107" s="15">
        <v>0</v>
      </c>
      <c r="I107" s="15">
        <v>0.52500000000000002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5</v>
      </c>
      <c r="P107" s="15">
        <v>4</v>
      </c>
      <c r="Q107" s="15">
        <v>14</v>
      </c>
      <c r="R107" s="16">
        <v>1.093</v>
      </c>
      <c r="S107" s="15">
        <v>10</v>
      </c>
      <c r="T107" s="2"/>
      <c r="U107" s="1">
        <v>7011.5255944999999</v>
      </c>
      <c r="V107" s="1">
        <v>10059.840839999999</v>
      </c>
      <c r="W107" s="1">
        <v>81527.264299750008</v>
      </c>
      <c r="X107" s="1">
        <v>15562.0930125</v>
      </c>
      <c r="Y107" s="1">
        <v>2788.2402674999998</v>
      </c>
      <c r="Z107" s="1">
        <v>6291.5912500000004</v>
      </c>
      <c r="AA107" s="1">
        <v>3594.8004900000001</v>
      </c>
      <c r="AB107" s="1">
        <v>2036.4557400000001</v>
      </c>
      <c r="AC107" s="1">
        <v>19566.173363999998</v>
      </c>
      <c r="AD107" s="1">
        <v>15077.4805</v>
      </c>
      <c r="AE107" s="1">
        <v>0</v>
      </c>
      <c r="AF107" s="4">
        <v>163515.46535825002</v>
      </c>
      <c r="AH107" s="4">
        <v>420049176</v>
      </c>
      <c r="AI107" s="4" t="s">
        <v>1632</v>
      </c>
      <c r="AJ107" s="2" t="s">
        <v>1629</v>
      </c>
      <c r="AK107" s="2" t="s">
        <v>1638</v>
      </c>
      <c r="AL107" s="4">
        <v>1</v>
      </c>
      <c r="AM107" s="4">
        <v>14</v>
      </c>
      <c r="AN107" s="4">
        <v>163515.46535825002</v>
      </c>
      <c r="AO107" s="4">
        <v>11680</v>
      </c>
      <c r="AP107" s="4">
        <v>0</v>
      </c>
      <c r="AQ107" s="77">
        <v>11680</v>
      </c>
    </row>
    <row r="108" spans="1:43" s="4" customFormat="1">
      <c r="A108" s="2">
        <v>420049181</v>
      </c>
      <c r="B108" s="10" t="s">
        <v>691</v>
      </c>
      <c r="C108" s="15">
        <v>0</v>
      </c>
      <c r="D108" s="15">
        <v>0</v>
      </c>
      <c r="E108" s="15">
        <v>0</v>
      </c>
      <c r="F108" s="15">
        <v>1</v>
      </c>
      <c r="G108" s="15">
        <v>0</v>
      </c>
      <c r="H108" s="15">
        <v>0</v>
      </c>
      <c r="I108" s="15">
        <v>3.7499999999999999E-2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1</v>
      </c>
      <c r="R108" s="16">
        <v>1.093</v>
      </c>
      <c r="S108" s="15">
        <v>1</v>
      </c>
      <c r="T108" s="2"/>
      <c r="U108" s="1">
        <v>500.82325674999998</v>
      </c>
      <c r="V108" s="1">
        <v>718.56005999999991</v>
      </c>
      <c r="W108" s="1">
        <v>3634.5951171249999</v>
      </c>
      <c r="X108" s="1">
        <v>1162.3112287499998</v>
      </c>
      <c r="Y108" s="1">
        <v>146.78580124999999</v>
      </c>
      <c r="Z108" s="1">
        <v>449.39937500000002</v>
      </c>
      <c r="AA108" s="1">
        <v>239.76048</v>
      </c>
      <c r="AB108" s="1">
        <v>143.0737</v>
      </c>
      <c r="AC108" s="1">
        <v>1029.963411</v>
      </c>
      <c r="AD108" s="1">
        <v>873.79075</v>
      </c>
      <c r="AE108" s="1">
        <v>0</v>
      </c>
      <c r="AF108" s="4">
        <v>8899.0631798749982</v>
      </c>
      <c r="AH108" s="4">
        <v>420049181</v>
      </c>
      <c r="AI108" s="4" t="s">
        <v>1632</v>
      </c>
      <c r="AJ108" s="2" t="s">
        <v>1629</v>
      </c>
      <c r="AK108" s="2" t="s">
        <v>1639</v>
      </c>
      <c r="AL108" s="4">
        <v>1</v>
      </c>
      <c r="AM108" s="4">
        <v>1</v>
      </c>
      <c r="AN108" s="4">
        <v>8899.0631798749982</v>
      </c>
      <c r="AO108" s="4">
        <v>8899</v>
      </c>
      <c r="AP108" s="4">
        <v>0</v>
      </c>
      <c r="AQ108" s="77">
        <v>8899</v>
      </c>
    </row>
    <row r="109" spans="1:43" s="4" customFormat="1">
      <c r="A109" s="2">
        <v>420049243</v>
      </c>
      <c r="B109" s="10" t="s">
        <v>691</v>
      </c>
      <c r="C109" s="15">
        <v>0</v>
      </c>
      <c r="D109" s="15">
        <v>0</v>
      </c>
      <c r="E109" s="15">
        <v>0</v>
      </c>
      <c r="F109" s="15">
        <v>2</v>
      </c>
      <c r="G109" s="15">
        <v>0</v>
      </c>
      <c r="H109" s="15">
        <v>0</v>
      </c>
      <c r="I109" s="15">
        <v>7.4999999999999997E-2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2</v>
      </c>
      <c r="R109" s="16">
        <v>1.093</v>
      </c>
      <c r="S109" s="15">
        <v>10</v>
      </c>
      <c r="T109" s="2"/>
      <c r="U109" s="1">
        <v>1001.6465135</v>
      </c>
      <c r="V109" s="1">
        <v>1437.1201199999998</v>
      </c>
      <c r="W109" s="1">
        <v>10805.722894249999</v>
      </c>
      <c r="X109" s="1">
        <v>2324.6224574999997</v>
      </c>
      <c r="Y109" s="1">
        <v>371.40413249999995</v>
      </c>
      <c r="Z109" s="1">
        <v>898.79875000000004</v>
      </c>
      <c r="AA109" s="1">
        <v>479.52096</v>
      </c>
      <c r="AB109" s="1">
        <v>286.1474</v>
      </c>
      <c r="AC109" s="1">
        <v>2606.1207819999995</v>
      </c>
      <c r="AD109" s="1">
        <v>2076.0315000000001</v>
      </c>
      <c r="AE109" s="1">
        <v>0</v>
      </c>
      <c r="AF109" s="4">
        <v>22287.135509750002</v>
      </c>
      <c r="AH109" s="4">
        <v>420049243</v>
      </c>
      <c r="AI109" s="4" t="s">
        <v>1632</v>
      </c>
      <c r="AJ109" s="2" t="s">
        <v>1629</v>
      </c>
      <c r="AK109" s="2" t="s">
        <v>1640</v>
      </c>
      <c r="AL109" s="4">
        <v>1</v>
      </c>
      <c r="AM109" s="4">
        <v>2</v>
      </c>
      <c r="AN109" s="4">
        <v>22287.135509750002</v>
      </c>
      <c r="AO109" s="4">
        <v>11144</v>
      </c>
      <c r="AP109" s="4">
        <v>0</v>
      </c>
      <c r="AQ109" s="77">
        <v>11144</v>
      </c>
    </row>
    <row r="110" spans="1:43" s="4" customFormat="1">
      <c r="A110" s="2">
        <v>420049244</v>
      </c>
      <c r="B110" s="10" t="s">
        <v>691</v>
      </c>
      <c r="C110" s="15">
        <v>0</v>
      </c>
      <c r="D110" s="15">
        <v>0</v>
      </c>
      <c r="E110" s="15">
        <v>2</v>
      </c>
      <c r="F110" s="15">
        <v>3</v>
      </c>
      <c r="G110" s="15">
        <v>0</v>
      </c>
      <c r="H110" s="15">
        <v>0</v>
      </c>
      <c r="I110" s="15">
        <v>0.1875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5</v>
      </c>
      <c r="R110" s="16">
        <v>1.093</v>
      </c>
      <c r="S110" s="15">
        <v>1</v>
      </c>
      <c r="T110" s="2"/>
      <c r="U110" s="1">
        <v>2504.1162837499996</v>
      </c>
      <c r="V110" s="1">
        <v>3592.8002999999994</v>
      </c>
      <c r="W110" s="1">
        <v>18173.063025625001</v>
      </c>
      <c r="X110" s="1">
        <v>5811.55614375</v>
      </c>
      <c r="Y110" s="1">
        <v>733.88528625000004</v>
      </c>
      <c r="Z110" s="1">
        <v>2246.9968750000003</v>
      </c>
      <c r="AA110" s="1">
        <v>1198.8024000000003</v>
      </c>
      <c r="AB110" s="1">
        <v>619.99332000000004</v>
      </c>
      <c r="AC110" s="1">
        <v>5149.8170550000004</v>
      </c>
      <c r="AD110" s="1">
        <v>4368.8537500000002</v>
      </c>
      <c r="AE110" s="1">
        <v>0</v>
      </c>
      <c r="AF110" s="4">
        <v>44399.884439374997</v>
      </c>
      <c r="AH110" s="4">
        <v>420049244</v>
      </c>
      <c r="AI110" s="4" t="s">
        <v>1632</v>
      </c>
      <c r="AJ110" s="2" t="s">
        <v>1629</v>
      </c>
      <c r="AK110" s="2" t="s">
        <v>1572</v>
      </c>
      <c r="AL110" s="4">
        <v>1</v>
      </c>
      <c r="AM110" s="4">
        <v>5</v>
      </c>
      <c r="AN110" s="4">
        <v>44399.884439374997</v>
      </c>
      <c r="AO110" s="4">
        <v>8880</v>
      </c>
      <c r="AP110" s="4">
        <v>0</v>
      </c>
      <c r="AQ110" s="77">
        <v>8880</v>
      </c>
    </row>
    <row r="111" spans="1:43" s="4" customFormat="1">
      <c r="A111" s="2">
        <v>420049248</v>
      </c>
      <c r="B111" s="10" t="s">
        <v>691</v>
      </c>
      <c r="C111" s="15">
        <v>0</v>
      </c>
      <c r="D111" s="15">
        <v>0</v>
      </c>
      <c r="E111" s="15">
        <v>1</v>
      </c>
      <c r="F111" s="15">
        <v>2</v>
      </c>
      <c r="G111" s="15">
        <v>1</v>
      </c>
      <c r="H111" s="15">
        <v>0</v>
      </c>
      <c r="I111" s="15">
        <v>0.15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2</v>
      </c>
      <c r="P111" s="15">
        <v>1</v>
      </c>
      <c r="Q111" s="15">
        <v>4</v>
      </c>
      <c r="R111" s="16">
        <v>1.093</v>
      </c>
      <c r="S111" s="15">
        <v>10</v>
      </c>
      <c r="T111" s="2"/>
      <c r="U111" s="1">
        <v>2003.2930269999999</v>
      </c>
      <c r="V111" s="1">
        <v>2874.2402399999996</v>
      </c>
      <c r="W111" s="1">
        <v>24752.662208500002</v>
      </c>
      <c r="X111" s="1">
        <v>4412.4901849999997</v>
      </c>
      <c r="Y111" s="1">
        <v>831.57079499999986</v>
      </c>
      <c r="Z111" s="1">
        <v>1797.5975000000001</v>
      </c>
      <c r="AA111" s="1">
        <v>1038.42651</v>
      </c>
      <c r="AB111" s="1">
        <v>615.22784000000001</v>
      </c>
      <c r="AC111" s="1">
        <v>5835.4155140000003</v>
      </c>
      <c r="AD111" s="1">
        <v>4443.3329999999996</v>
      </c>
      <c r="AE111" s="1">
        <v>0</v>
      </c>
      <c r="AF111" s="4">
        <v>48604.256819499999</v>
      </c>
      <c r="AH111" s="4">
        <v>420049248</v>
      </c>
      <c r="AI111" s="4" t="s">
        <v>1632</v>
      </c>
      <c r="AJ111" s="2" t="s">
        <v>1629</v>
      </c>
      <c r="AK111" s="2" t="s">
        <v>1566</v>
      </c>
      <c r="AL111" s="4">
        <v>1</v>
      </c>
      <c r="AM111" s="4">
        <v>4</v>
      </c>
      <c r="AN111" s="4">
        <v>48604.256819499999</v>
      </c>
      <c r="AO111" s="4">
        <v>12151</v>
      </c>
      <c r="AP111" s="4">
        <v>0</v>
      </c>
      <c r="AQ111" s="77">
        <v>12151</v>
      </c>
    </row>
    <row r="112" spans="1:43" s="4" customFormat="1">
      <c r="A112" s="2">
        <v>420049262</v>
      </c>
      <c r="B112" s="10" t="s">
        <v>691</v>
      </c>
      <c r="C112" s="15">
        <v>0</v>
      </c>
      <c r="D112" s="15">
        <v>0</v>
      </c>
      <c r="E112" s="15">
        <v>0</v>
      </c>
      <c r="F112" s="15">
        <v>1</v>
      </c>
      <c r="G112" s="15">
        <v>0</v>
      </c>
      <c r="H112" s="15">
        <v>0</v>
      </c>
      <c r="I112" s="15">
        <v>3.7499999999999999E-2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1</v>
      </c>
      <c r="R112" s="16">
        <v>1.093</v>
      </c>
      <c r="S112" s="15">
        <v>10</v>
      </c>
      <c r="T112" s="2"/>
      <c r="U112" s="1">
        <v>500.82325674999998</v>
      </c>
      <c r="V112" s="1">
        <v>718.56005999999991</v>
      </c>
      <c r="W112" s="1">
        <v>7171.1277771249988</v>
      </c>
      <c r="X112" s="1">
        <v>1162.3112287499998</v>
      </c>
      <c r="Y112" s="1">
        <v>224.61833124999995</v>
      </c>
      <c r="Z112" s="1">
        <v>449.39937500000002</v>
      </c>
      <c r="AA112" s="1">
        <v>239.76048</v>
      </c>
      <c r="AB112" s="1">
        <v>143.0737</v>
      </c>
      <c r="AC112" s="1">
        <v>1576.157371</v>
      </c>
      <c r="AD112" s="1">
        <v>1202.2407499999999</v>
      </c>
      <c r="AE112" s="1">
        <v>0</v>
      </c>
      <c r="AF112" s="4">
        <v>13388.072329874998</v>
      </c>
      <c r="AH112" s="4">
        <v>420049262</v>
      </c>
      <c r="AI112" s="4" t="s">
        <v>1632</v>
      </c>
      <c r="AJ112" s="2" t="s">
        <v>1629</v>
      </c>
      <c r="AK112" s="2" t="s">
        <v>1641</v>
      </c>
      <c r="AL112" s="4">
        <v>1</v>
      </c>
      <c r="AM112" s="4">
        <v>1</v>
      </c>
      <c r="AN112" s="4">
        <v>13388.072329874998</v>
      </c>
      <c r="AO112" s="4">
        <v>13388</v>
      </c>
      <c r="AP112" s="4">
        <v>0</v>
      </c>
      <c r="AQ112" s="77">
        <v>13388</v>
      </c>
    </row>
    <row r="113" spans="1:43" s="4" customFormat="1">
      <c r="A113" s="2">
        <v>420049274</v>
      </c>
      <c r="B113" s="10" t="s">
        <v>691</v>
      </c>
      <c r="C113" s="15">
        <v>0</v>
      </c>
      <c r="D113" s="15">
        <v>0</v>
      </c>
      <c r="E113" s="15">
        <v>0</v>
      </c>
      <c r="F113" s="15">
        <v>1</v>
      </c>
      <c r="G113" s="15">
        <v>2</v>
      </c>
      <c r="H113" s="15">
        <v>0</v>
      </c>
      <c r="I113" s="15">
        <v>0.15</v>
      </c>
      <c r="J113" s="15">
        <v>0</v>
      </c>
      <c r="K113" s="15">
        <v>0</v>
      </c>
      <c r="L113" s="15">
        <v>0</v>
      </c>
      <c r="M113" s="15">
        <v>1</v>
      </c>
      <c r="N113" s="15">
        <v>0</v>
      </c>
      <c r="O113" s="15">
        <v>2</v>
      </c>
      <c r="P113" s="15">
        <v>0</v>
      </c>
      <c r="Q113" s="15">
        <v>4</v>
      </c>
      <c r="R113" s="16">
        <v>1.093</v>
      </c>
      <c r="S113" s="15">
        <v>10</v>
      </c>
      <c r="T113" s="2"/>
      <c r="U113" s="1">
        <v>2003.2930269999999</v>
      </c>
      <c r="V113" s="1">
        <v>2874.2402399999996</v>
      </c>
      <c r="W113" s="1">
        <v>22488.064578499998</v>
      </c>
      <c r="X113" s="1">
        <v>4006.386035</v>
      </c>
      <c r="Y113" s="1">
        <v>810.80379499999992</v>
      </c>
      <c r="Z113" s="1">
        <v>1797.5975000000001</v>
      </c>
      <c r="AA113" s="1">
        <v>1197.1956899999998</v>
      </c>
      <c r="AB113" s="1">
        <v>753.53605999999991</v>
      </c>
      <c r="AC113" s="1">
        <v>5689.8825639999995</v>
      </c>
      <c r="AD113" s="1">
        <v>4272.4430000000002</v>
      </c>
      <c r="AE113" s="1">
        <v>0</v>
      </c>
      <c r="AF113" s="4">
        <v>45893.442489499997</v>
      </c>
      <c r="AH113" s="4">
        <v>420049274</v>
      </c>
      <c r="AI113" s="4" t="s">
        <v>1632</v>
      </c>
      <c r="AJ113" s="2" t="s">
        <v>1629</v>
      </c>
      <c r="AK113" s="2" t="s">
        <v>1609</v>
      </c>
      <c r="AL113" s="4">
        <v>1</v>
      </c>
      <c r="AM113" s="4">
        <v>4</v>
      </c>
      <c r="AN113" s="4">
        <v>45893.442489499997</v>
      </c>
      <c r="AO113" s="4">
        <v>11473</v>
      </c>
      <c r="AP113" s="4">
        <v>0</v>
      </c>
      <c r="AQ113" s="77">
        <v>11473</v>
      </c>
    </row>
    <row r="114" spans="1:43" s="4" customFormat="1">
      <c r="A114" s="2">
        <v>420049308</v>
      </c>
      <c r="B114" s="10" t="s">
        <v>691</v>
      </c>
      <c r="C114" s="15">
        <v>0</v>
      </c>
      <c r="D114" s="15">
        <v>0</v>
      </c>
      <c r="E114" s="15">
        <v>0</v>
      </c>
      <c r="F114" s="15">
        <v>4</v>
      </c>
      <c r="G114" s="15">
        <v>0</v>
      </c>
      <c r="H114" s="15">
        <v>0</v>
      </c>
      <c r="I114" s="15">
        <v>0.15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4</v>
      </c>
      <c r="R114" s="16">
        <v>1.093</v>
      </c>
      <c r="S114" s="15">
        <v>1</v>
      </c>
      <c r="T114" s="2"/>
      <c r="U114" s="1">
        <v>2003.2930269999999</v>
      </c>
      <c r="V114" s="1">
        <v>2874.2402399999996</v>
      </c>
      <c r="W114" s="1">
        <v>14538.3804685</v>
      </c>
      <c r="X114" s="1">
        <v>4649.2449149999993</v>
      </c>
      <c r="Y114" s="1">
        <v>587.14320499999997</v>
      </c>
      <c r="Z114" s="1">
        <v>1797.5975000000001</v>
      </c>
      <c r="AA114" s="1">
        <v>959.04192</v>
      </c>
      <c r="AB114" s="1">
        <v>572.29480000000001</v>
      </c>
      <c r="AC114" s="1">
        <v>4119.8536439999998</v>
      </c>
      <c r="AD114" s="1">
        <v>3495.163</v>
      </c>
      <c r="AE114" s="1">
        <v>0</v>
      </c>
      <c r="AF114" s="4">
        <v>35596.252719499993</v>
      </c>
      <c r="AH114" s="4">
        <v>420049308</v>
      </c>
      <c r="AI114" s="4" t="s">
        <v>1632</v>
      </c>
      <c r="AJ114" s="2" t="s">
        <v>1629</v>
      </c>
      <c r="AK114" s="2" t="s">
        <v>1567</v>
      </c>
      <c r="AL114" s="4">
        <v>1</v>
      </c>
      <c r="AM114" s="4">
        <v>4</v>
      </c>
      <c r="AN114" s="4">
        <v>35596.252719499993</v>
      </c>
      <c r="AO114" s="4">
        <v>8899</v>
      </c>
      <c r="AP114" s="4">
        <v>0</v>
      </c>
      <c r="AQ114" s="77">
        <v>8899</v>
      </c>
    </row>
    <row r="115" spans="1:43" s="4" customFormat="1">
      <c r="A115" s="2">
        <v>420049347</v>
      </c>
      <c r="B115" s="10" t="s">
        <v>691</v>
      </c>
      <c r="C115" s="15">
        <v>0</v>
      </c>
      <c r="D115" s="15">
        <v>0</v>
      </c>
      <c r="E115" s="15">
        <v>1</v>
      </c>
      <c r="F115" s="15">
        <v>0</v>
      </c>
      <c r="G115" s="15">
        <v>0</v>
      </c>
      <c r="H115" s="15">
        <v>0</v>
      </c>
      <c r="I115" s="15">
        <v>3.7499999999999999E-2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1</v>
      </c>
      <c r="R115" s="16">
        <v>1.093</v>
      </c>
      <c r="S115" s="15">
        <v>1</v>
      </c>
      <c r="T115" s="2"/>
      <c r="U115" s="1">
        <v>500.82325674999998</v>
      </c>
      <c r="V115" s="1">
        <v>718.56005999999991</v>
      </c>
      <c r="W115" s="1">
        <v>3634.638837125</v>
      </c>
      <c r="X115" s="1">
        <v>1162.3112287499998</v>
      </c>
      <c r="Y115" s="1">
        <v>146.76394124999999</v>
      </c>
      <c r="Z115" s="1">
        <v>449.39937500000002</v>
      </c>
      <c r="AA115" s="1">
        <v>239.76048</v>
      </c>
      <c r="AB115" s="1">
        <v>95.386109999999988</v>
      </c>
      <c r="AC115" s="1">
        <v>1029.963411</v>
      </c>
      <c r="AD115" s="1">
        <v>873.74074999999993</v>
      </c>
      <c r="AE115" s="1">
        <v>0</v>
      </c>
      <c r="AF115" s="4">
        <v>8851.3474498750002</v>
      </c>
      <c r="AH115" s="4">
        <v>420049347</v>
      </c>
      <c r="AI115" s="4" t="s">
        <v>1632</v>
      </c>
      <c r="AJ115" s="2" t="s">
        <v>1629</v>
      </c>
      <c r="AK115" s="2" t="s">
        <v>1642</v>
      </c>
      <c r="AL115" s="4">
        <v>1</v>
      </c>
      <c r="AM115" s="4">
        <v>1</v>
      </c>
      <c r="AN115" s="4">
        <v>8851.3474498750002</v>
      </c>
      <c r="AO115" s="4">
        <v>8851</v>
      </c>
      <c r="AP115" s="4">
        <v>0</v>
      </c>
      <c r="AQ115" s="77">
        <v>8851</v>
      </c>
    </row>
    <row r="116" spans="1:43" s="4" customFormat="1">
      <c r="A116" s="2">
        <v>420049616</v>
      </c>
      <c r="B116" s="10" t="s">
        <v>691</v>
      </c>
      <c r="C116" s="15">
        <v>0</v>
      </c>
      <c r="D116" s="15">
        <v>0</v>
      </c>
      <c r="E116" s="15">
        <v>0</v>
      </c>
      <c r="F116" s="15">
        <v>2</v>
      </c>
      <c r="G116" s="15">
        <v>0</v>
      </c>
      <c r="H116" s="15">
        <v>0</v>
      </c>
      <c r="I116" s="15">
        <v>7.4999999999999997E-2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2</v>
      </c>
      <c r="P116" s="15">
        <v>0</v>
      </c>
      <c r="Q116" s="15">
        <v>2</v>
      </c>
      <c r="R116" s="16">
        <v>1.093</v>
      </c>
      <c r="S116" s="15">
        <v>10</v>
      </c>
      <c r="T116" s="2"/>
      <c r="U116" s="1">
        <v>1001.6465135</v>
      </c>
      <c r="V116" s="1">
        <v>1437.1201199999998</v>
      </c>
      <c r="W116" s="1">
        <v>14342.255554249998</v>
      </c>
      <c r="X116" s="1">
        <v>2324.6224574999997</v>
      </c>
      <c r="Y116" s="1">
        <v>449.23666249999991</v>
      </c>
      <c r="Z116" s="1">
        <v>898.79875000000004</v>
      </c>
      <c r="AA116" s="1">
        <v>479.52096</v>
      </c>
      <c r="AB116" s="1">
        <v>286.1474</v>
      </c>
      <c r="AC116" s="1">
        <v>3152.314742</v>
      </c>
      <c r="AD116" s="1">
        <v>2404.4814999999999</v>
      </c>
      <c r="AE116" s="1">
        <v>0</v>
      </c>
      <c r="AF116" s="4">
        <v>26776.144659749996</v>
      </c>
      <c r="AH116" s="4">
        <v>420049616</v>
      </c>
      <c r="AI116" s="4" t="s">
        <v>1632</v>
      </c>
      <c r="AJ116" s="2" t="s">
        <v>1629</v>
      </c>
      <c r="AK116" s="2" t="s">
        <v>1643</v>
      </c>
      <c r="AL116" s="4">
        <v>1</v>
      </c>
      <c r="AM116" s="4">
        <v>2</v>
      </c>
      <c r="AN116" s="4">
        <v>26776.144659749996</v>
      </c>
      <c r="AO116" s="4">
        <v>13388</v>
      </c>
      <c r="AP116" s="4">
        <v>0</v>
      </c>
      <c r="AQ116" s="77">
        <v>13388</v>
      </c>
    </row>
    <row r="117" spans="1:43" s="4" customFormat="1">
      <c r="A117" s="2">
        <v>426149009</v>
      </c>
      <c r="B117" s="10" t="s">
        <v>718</v>
      </c>
      <c r="C117" s="15">
        <v>0</v>
      </c>
      <c r="D117" s="15">
        <v>0</v>
      </c>
      <c r="E117" s="15">
        <v>0</v>
      </c>
      <c r="F117" s="15">
        <v>1</v>
      </c>
      <c r="G117" s="15">
        <v>0</v>
      </c>
      <c r="H117" s="15">
        <v>0</v>
      </c>
      <c r="I117" s="15">
        <v>7.4999999999999997E-2</v>
      </c>
      <c r="J117" s="15">
        <v>0</v>
      </c>
      <c r="K117" s="15">
        <v>0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6">
        <v>1</v>
      </c>
      <c r="S117" s="15">
        <v>10</v>
      </c>
      <c r="T117" s="2"/>
      <c r="U117" s="1">
        <v>916.41949999999997</v>
      </c>
      <c r="V117" s="1">
        <v>1314.84</v>
      </c>
      <c r="W117" s="1">
        <v>11411.767250000001</v>
      </c>
      <c r="X117" s="1">
        <v>1971.8875</v>
      </c>
      <c r="Y117" s="1">
        <v>381.97249999999997</v>
      </c>
      <c r="Z117" s="1">
        <v>898.79874999999993</v>
      </c>
      <c r="AA117" s="1">
        <v>511.35</v>
      </c>
      <c r="AB117" s="1">
        <v>261.8</v>
      </c>
      <c r="AC117" s="1">
        <v>2680.5140000000001</v>
      </c>
      <c r="AD117" s="1">
        <v>2270.6714999999999</v>
      </c>
      <c r="AE117" s="1">
        <v>0</v>
      </c>
      <c r="AF117" s="4">
        <v>22620.020999999997</v>
      </c>
      <c r="AH117" s="4">
        <v>426149009</v>
      </c>
      <c r="AI117" s="4" t="s">
        <v>1644</v>
      </c>
      <c r="AJ117" s="2" t="s">
        <v>1637</v>
      </c>
      <c r="AK117" s="2" t="s">
        <v>1645</v>
      </c>
      <c r="AL117" s="4">
        <v>1</v>
      </c>
      <c r="AM117" s="4">
        <v>2</v>
      </c>
      <c r="AN117" s="4">
        <v>22620.020999999997</v>
      </c>
      <c r="AO117" s="4">
        <v>11310</v>
      </c>
      <c r="AP117" s="4">
        <v>0</v>
      </c>
      <c r="AQ117" s="77">
        <v>11310</v>
      </c>
    </row>
    <row r="118" spans="1:43" s="4" customFormat="1">
      <c r="A118" s="2">
        <v>426149056</v>
      </c>
      <c r="B118" s="10" t="s">
        <v>718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1</v>
      </c>
      <c r="L118" s="15">
        <v>0</v>
      </c>
      <c r="M118" s="15">
        <v>0</v>
      </c>
      <c r="N118" s="15">
        <v>0</v>
      </c>
      <c r="O118" s="15">
        <v>0</v>
      </c>
      <c r="P118" s="15">
        <v>1</v>
      </c>
      <c r="Q118" s="15">
        <v>1</v>
      </c>
      <c r="R118" s="16">
        <v>1</v>
      </c>
      <c r="S118" s="15">
        <v>10</v>
      </c>
      <c r="T118" s="2"/>
      <c r="U118" s="1">
        <v>182.02</v>
      </c>
      <c r="V118" s="1">
        <v>328.72</v>
      </c>
      <c r="W118" s="1">
        <v>5505.6</v>
      </c>
      <c r="X118" s="1">
        <v>309.11</v>
      </c>
      <c r="Y118" s="1">
        <v>151.95999999999998</v>
      </c>
      <c r="Z118" s="1">
        <v>218.16</v>
      </c>
      <c r="AA118" s="1">
        <v>145.97999999999999</v>
      </c>
      <c r="AB118" s="1">
        <v>65.44</v>
      </c>
      <c r="AC118" s="1">
        <v>1066.3600000000001</v>
      </c>
      <c r="AD118" s="1">
        <v>803.05</v>
      </c>
      <c r="AE118" s="1">
        <v>0</v>
      </c>
      <c r="AF118" s="4">
        <v>8776.3999999999978</v>
      </c>
      <c r="AH118" s="4">
        <v>426149056</v>
      </c>
      <c r="AI118" s="4" t="s">
        <v>1644</v>
      </c>
      <c r="AJ118" s="2" t="s">
        <v>1637</v>
      </c>
      <c r="AK118" s="2" t="s">
        <v>1646</v>
      </c>
      <c r="AL118" s="4">
        <v>1</v>
      </c>
      <c r="AM118" s="4">
        <v>1</v>
      </c>
      <c r="AN118" s="4">
        <v>8776.3999999999978</v>
      </c>
      <c r="AO118" s="4">
        <v>8776</v>
      </c>
      <c r="AP118" s="4">
        <v>0</v>
      </c>
      <c r="AQ118" s="77">
        <v>8776</v>
      </c>
    </row>
    <row r="119" spans="1:43" s="4" customFormat="1">
      <c r="A119" s="2">
        <v>426149079</v>
      </c>
      <c r="B119" s="10" t="s">
        <v>718</v>
      </c>
      <c r="C119" s="15">
        <v>0</v>
      </c>
      <c r="D119" s="15">
        <v>0</v>
      </c>
      <c r="E119" s="15">
        <v>0</v>
      </c>
      <c r="F119" s="15">
        <v>1</v>
      </c>
      <c r="G119" s="15">
        <v>0</v>
      </c>
      <c r="H119" s="15">
        <v>0</v>
      </c>
      <c r="I119" s="15">
        <v>3.7499999999999999E-2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1</v>
      </c>
      <c r="R119" s="16">
        <v>1</v>
      </c>
      <c r="S119" s="15">
        <v>1</v>
      </c>
      <c r="T119" s="2"/>
      <c r="U119" s="1">
        <v>458.20974999999999</v>
      </c>
      <c r="V119" s="1">
        <v>657.42</v>
      </c>
      <c r="W119" s="1">
        <v>3325.3386249999999</v>
      </c>
      <c r="X119" s="1">
        <v>1063.4137499999999</v>
      </c>
      <c r="Y119" s="1">
        <v>134.29624999999999</v>
      </c>
      <c r="Z119" s="1">
        <v>449.39937500000002</v>
      </c>
      <c r="AA119" s="1">
        <v>219.36</v>
      </c>
      <c r="AB119" s="1">
        <v>130.9</v>
      </c>
      <c r="AC119" s="1">
        <v>942.327</v>
      </c>
      <c r="AD119" s="1">
        <v>873.79075</v>
      </c>
      <c r="AE119" s="1">
        <v>0</v>
      </c>
      <c r="AF119" s="4">
        <v>8254.4555</v>
      </c>
      <c r="AH119" s="4">
        <v>426149079</v>
      </c>
      <c r="AI119" s="4" t="s">
        <v>1644</v>
      </c>
      <c r="AJ119" s="2" t="s">
        <v>1637</v>
      </c>
      <c r="AK119" s="2" t="s">
        <v>1647</v>
      </c>
      <c r="AL119" s="4">
        <v>1</v>
      </c>
      <c r="AM119" s="4">
        <v>1</v>
      </c>
      <c r="AN119" s="4">
        <v>8254.4555</v>
      </c>
      <c r="AO119" s="4">
        <v>8254</v>
      </c>
      <c r="AP119" s="4">
        <v>0</v>
      </c>
      <c r="AQ119" s="77">
        <v>8254</v>
      </c>
    </row>
    <row r="120" spans="1:43" s="4" customFormat="1">
      <c r="A120" s="2">
        <v>426149149</v>
      </c>
      <c r="B120" s="10" t="s">
        <v>718</v>
      </c>
      <c r="C120" s="15">
        <v>18</v>
      </c>
      <c r="D120" s="15">
        <v>0</v>
      </c>
      <c r="E120" s="15">
        <v>22</v>
      </c>
      <c r="F120" s="15">
        <v>39</v>
      </c>
      <c r="G120" s="15">
        <v>0</v>
      </c>
      <c r="H120" s="15">
        <v>0</v>
      </c>
      <c r="I120" s="15">
        <v>7.05</v>
      </c>
      <c r="J120" s="15">
        <v>0</v>
      </c>
      <c r="K120" s="15">
        <v>21</v>
      </c>
      <c r="L120" s="15">
        <v>0</v>
      </c>
      <c r="M120" s="15">
        <v>127</v>
      </c>
      <c r="N120" s="15">
        <v>0</v>
      </c>
      <c r="O120" s="15">
        <v>101</v>
      </c>
      <c r="P120" s="15">
        <v>31</v>
      </c>
      <c r="Q120" s="15">
        <v>208</v>
      </c>
      <c r="R120" s="16">
        <v>1</v>
      </c>
      <c r="S120" s="15">
        <v>10</v>
      </c>
      <c r="T120" s="2"/>
      <c r="U120" s="1">
        <v>93242.032999999996</v>
      </c>
      <c r="V120" s="1">
        <v>136415.04000000001</v>
      </c>
      <c r="W120" s="1">
        <v>1320801.3314999999</v>
      </c>
      <c r="X120" s="1">
        <v>193693.97500000001</v>
      </c>
      <c r="Y120" s="1">
        <v>42771.294999999998</v>
      </c>
      <c r="Z120" s="1">
        <v>92995.322500000009</v>
      </c>
      <c r="AA120" s="1">
        <v>55503.15</v>
      </c>
      <c r="AB120" s="1">
        <v>25808.739999999998</v>
      </c>
      <c r="AC120" s="1">
        <v>300163.636</v>
      </c>
      <c r="AD120" s="1">
        <v>249103.88099999999</v>
      </c>
      <c r="AE120" s="1">
        <v>0</v>
      </c>
      <c r="AF120" s="4">
        <v>2510498.4040000001</v>
      </c>
      <c r="AH120" s="4">
        <v>426149149</v>
      </c>
      <c r="AI120" s="4" t="s">
        <v>1644</v>
      </c>
      <c r="AJ120" s="2" t="s">
        <v>1637</v>
      </c>
      <c r="AK120" s="2" t="s">
        <v>1637</v>
      </c>
      <c r="AL120" s="4">
        <v>1</v>
      </c>
      <c r="AM120" s="4">
        <v>208</v>
      </c>
      <c r="AN120" s="4">
        <v>2510498.4040000001</v>
      </c>
      <c r="AO120" s="4">
        <v>12070</v>
      </c>
      <c r="AP120" s="4">
        <v>0</v>
      </c>
      <c r="AQ120" s="77">
        <v>12070</v>
      </c>
    </row>
    <row r="121" spans="1:43" s="4" customFormat="1">
      <c r="A121" s="2">
        <v>426149181</v>
      </c>
      <c r="B121" s="10" t="s">
        <v>718</v>
      </c>
      <c r="C121" s="15">
        <v>1</v>
      </c>
      <c r="D121" s="15">
        <v>0</v>
      </c>
      <c r="E121" s="15">
        <v>1</v>
      </c>
      <c r="F121" s="15">
        <v>3</v>
      </c>
      <c r="G121" s="15">
        <v>0</v>
      </c>
      <c r="H121" s="15">
        <v>0</v>
      </c>
      <c r="I121" s="15">
        <v>0.26250000000000001</v>
      </c>
      <c r="J121" s="15">
        <v>0</v>
      </c>
      <c r="K121" s="15">
        <v>1</v>
      </c>
      <c r="L121" s="15">
        <v>0</v>
      </c>
      <c r="M121" s="15">
        <v>3</v>
      </c>
      <c r="N121" s="15">
        <v>0</v>
      </c>
      <c r="O121" s="15">
        <v>1</v>
      </c>
      <c r="P121" s="15">
        <v>1</v>
      </c>
      <c r="Q121" s="15">
        <v>9</v>
      </c>
      <c r="R121" s="16">
        <v>1</v>
      </c>
      <c r="S121" s="15">
        <v>5</v>
      </c>
      <c r="T121" s="2"/>
      <c r="U121" s="1">
        <v>3571.4982500000001</v>
      </c>
      <c r="V121" s="1">
        <v>5259.3799999999992</v>
      </c>
      <c r="W121" s="1">
        <v>37789.300374999999</v>
      </c>
      <c r="X121" s="1">
        <v>7674.7562499999995</v>
      </c>
      <c r="Y121" s="1">
        <v>1342.4637499999999</v>
      </c>
      <c r="Z121" s="1">
        <v>3582.1156250000004</v>
      </c>
      <c r="AA121" s="1">
        <v>2009.05</v>
      </c>
      <c r="AB121" s="1">
        <v>981.73</v>
      </c>
      <c r="AC121" s="1">
        <v>9420.9989999999998</v>
      </c>
      <c r="AD121" s="1">
        <v>8177.4052500000007</v>
      </c>
      <c r="AE121" s="1">
        <v>0</v>
      </c>
      <c r="AF121" s="4">
        <v>79808.698499999999</v>
      </c>
      <c r="AH121" s="4">
        <v>426149181</v>
      </c>
      <c r="AI121" s="4" t="s">
        <v>1644</v>
      </c>
      <c r="AJ121" s="2" t="s">
        <v>1637</v>
      </c>
      <c r="AK121" s="2" t="s">
        <v>1639</v>
      </c>
      <c r="AL121" s="4">
        <v>1</v>
      </c>
      <c r="AM121" s="4">
        <v>9</v>
      </c>
      <c r="AN121" s="4">
        <v>79808.698499999999</v>
      </c>
      <c r="AO121" s="4">
        <v>8868</v>
      </c>
      <c r="AP121" s="4">
        <v>0</v>
      </c>
      <c r="AQ121" s="77">
        <v>8868</v>
      </c>
    </row>
    <row r="122" spans="1:43" s="4" customFormat="1">
      <c r="A122" s="2">
        <v>428035035</v>
      </c>
      <c r="B122" s="10" t="s">
        <v>719</v>
      </c>
      <c r="C122" s="15">
        <v>0</v>
      </c>
      <c r="D122" s="15">
        <v>0</v>
      </c>
      <c r="E122" s="15">
        <v>137</v>
      </c>
      <c r="F122" s="15">
        <v>772</v>
      </c>
      <c r="G122" s="15">
        <v>323</v>
      </c>
      <c r="H122" s="15">
        <v>0</v>
      </c>
      <c r="I122" s="15">
        <v>48.45</v>
      </c>
      <c r="J122" s="15">
        <v>0</v>
      </c>
      <c r="K122" s="15">
        <v>0</v>
      </c>
      <c r="L122" s="15">
        <v>0</v>
      </c>
      <c r="M122" s="15">
        <v>60</v>
      </c>
      <c r="N122" s="15">
        <v>0</v>
      </c>
      <c r="O122" s="15">
        <v>610</v>
      </c>
      <c r="P122" s="15">
        <v>93</v>
      </c>
      <c r="Q122" s="15">
        <v>1292</v>
      </c>
      <c r="R122" s="16">
        <v>1.077</v>
      </c>
      <c r="S122" s="15">
        <v>10</v>
      </c>
      <c r="T122" s="2"/>
      <c r="U122" s="1">
        <v>637591.53576899995</v>
      </c>
      <c r="V122" s="1">
        <v>914789.41127999988</v>
      </c>
      <c r="W122" s="1">
        <v>7049693.5727295</v>
      </c>
      <c r="X122" s="1">
        <v>1394358.658395</v>
      </c>
      <c r="Y122" s="1">
        <v>246994.12348500002</v>
      </c>
      <c r="Z122" s="1">
        <v>580623.99250000005</v>
      </c>
      <c r="AA122" s="1">
        <v>335195.15157000005</v>
      </c>
      <c r="AB122" s="1">
        <v>204549.67733999999</v>
      </c>
      <c r="AC122" s="1">
        <v>1733223.5679179998</v>
      </c>
      <c r="AD122" s="1">
        <v>1359516.5590000001</v>
      </c>
      <c r="AE122" s="1">
        <v>0</v>
      </c>
      <c r="AF122" s="4">
        <v>14456536.2499865</v>
      </c>
      <c r="AH122" s="4">
        <v>428035035</v>
      </c>
      <c r="AI122" s="4" t="s">
        <v>1648</v>
      </c>
      <c r="AJ122" s="2" t="s">
        <v>1559</v>
      </c>
      <c r="AK122" s="2" t="s">
        <v>1559</v>
      </c>
      <c r="AL122" s="4">
        <v>1</v>
      </c>
      <c r="AM122" s="4">
        <v>1292</v>
      </c>
      <c r="AN122" s="4">
        <v>14456536.2499865</v>
      </c>
      <c r="AO122" s="4">
        <v>11189</v>
      </c>
      <c r="AP122" s="4">
        <v>0</v>
      </c>
      <c r="AQ122" s="77">
        <v>11189</v>
      </c>
    </row>
    <row r="123" spans="1:43" s="4" customFormat="1">
      <c r="A123" s="2">
        <v>428035040</v>
      </c>
      <c r="B123" s="10" t="s">
        <v>719</v>
      </c>
      <c r="C123" s="15">
        <v>0</v>
      </c>
      <c r="D123" s="15">
        <v>0</v>
      </c>
      <c r="E123" s="15">
        <v>0</v>
      </c>
      <c r="F123" s="15">
        <v>1</v>
      </c>
      <c r="G123" s="15">
        <v>0</v>
      </c>
      <c r="H123" s="15">
        <v>0</v>
      </c>
      <c r="I123" s="15">
        <v>3.7499999999999999E-2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1</v>
      </c>
      <c r="P123" s="15">
        <v>0</v>
      </c>
      <c r="Q123" s="15">
        <v>1</v>
      </c>
      <c r="R123" s="16">
        <v>1.077</v>
      </c>
      <c r="S123" s="15">
        <v>10</v>
      </c>
      <c r="T123" s="2"/>
      <c r="U123" s="1">
        <v>493.49190074999996</v>
      </c>
      <c r="V123" s="1">
        <v>708.04133999999988</v>
      </c>
      <c r="W123" s="1">
        <v>7066.1524391249986</v>
      </c>
      <c r="X123" s="1">
        <v>1145.2966087499999</v>
      </c>
      <c r="Y123" s="1">
        <v>221.33023124999997</v>
      </c>
      <c r="Z123" s="1">
        <v>449.39937500000002</v>
      </c>
      <c r="AA123" s="1">
        <v>236.25072</v>
      </c>
      <c r="AB123" s="1">
        <v>140.97929999999999</v>
      </c>
      <c r="AC123" s="1">
        <v>1553.084619</v>
      </c>
      <c r="AD123" s="1">
        <v>1202.2407499999999</v>
      </c>
      <c r="AE123" s="1">
        <v>0</v>
      </c>
      <c r="AF123" s="4">
        <v>13216.267283874997</v>
      </c>
      <c r="AH123" s="4">
        <v>428035040</v>
      </c>
      <c r="AI123" s="4" t="s">
        <v>1648</v>
      </c>
      <c r="AJ123" s="2" t="s">
        <v>1559</v>
      </c>
      <c r="AK123" s="2" t="s">
        <v>1649</v>
      </c>
      <c r="AL123" s="4">
        <v>1</v>
      </c>
      <c r="AM123" s="4">
        <v>1</v>
      </c>
      <c r="AN123" s="4">
        <v>13216.267283874997</v>
      </c>
      <c r="AO123" s="4">
        <v>13216</v>
      </c>
      <c r="AP123" s="4">
        <v>0</v>
      </c>
      <c r="AQ123" s="77">
        <v>13216</v>
      </c>
    </row>
    <row r="124" spans="1:43" s="4" customFormat="1">
      <c r="A124" s="2">
        <v>428035044</v>
      </c>
      <c r="B124" s="10" t="s">
        <v>719</v>
      </c>
      <c r="C124" s="15">
        <v>0</v>
      </c>
      <c r="D124" s="15">
        <v>0</v>
      </c>
      <c r="E124" s="15">
        <v>0</v>
      </c>
      <c r="F124" s="15">
        <v>6</v>
      </c>
      <c r="G124" s="15">
        <v>0</v>
      </c>
      <c r="H124" s="15">
        <v>0</v>
      </c>
      <c r="I124" s="15">
        <v>0.22500000000000001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2</v>
      </c>
      <c r="P124" s="15">
        <v>0</v>
      </c>
      <c r="Q124" s="15">
        <v>6</v>
      </c>
      <c r="R124" s="16">
        <v>1.077</v>
      </c>
      <c r="S124" s="15">
        <v>8</v>
      </c>
      <c r="T124" s="2"/>
      <c r="U124" s="1">
        <v>2960.9514044999996</v>
      </c>
      <c r="V124" s="1">
        <v>4248.2480399999995</v>
      </c>
      <c r="W124" s="1">
        <v>28323.023274749998</v>
      </c>
      <c r="X124" s="1">
        <v>6871.7796524999994</v>
      </c>
      <c r="Y124" s="1">
        <v>1018.2361874999998</v>
      </c>
      <c r="Z124" s="1">
        <v>2696.3962500000002</v>
      </c>
      <c r="AA124" s="1">
        <v>1417.50432</v>
      </c>
      <c r="AB124" s="1">
        <v>845.87580000000003</v>
      </c>
      <c r="AC124" s="1">
        <v>7144.8847739999992</v>
      </c>
      <c r="AD124" s="1">
        <v>5886.9245000000001</v>
      </c>
      <c r="AE124" s="1">
        <v>0</v>
      </c>
      <c r="AF124" s="4">
        <v>61413.824203249998</v>
      </c>
      <c r="AH124" s="4">
        <v>428035044</v>
      </c>
      <c r="AI124" s="4" t="s">
        <v>1648</v>
      </c>
      <c r="AJ124" s="2" t="s">
        <v>1559</v>
      </c>
      <c r="AK124" s="2" t="s">
        <v>1560</v>
      </c>
      <c r="AL124" s="4">
        <v>1</v>
      </c>
      <c r="AM124" s="4">
        <v>6</v>
      </c>
      <c r="AN124" s="4">
        <v>61413.824203249998</v>
      </c>
      <c r="AO124" s="4">
        <v>10236</v>
      </c>
      <c r="AP124" s="4">
        <v>0</v>
      </c>
      <c r="AQ124" s="77">
        <v>10236</v>
      </c>
    </row>
    <row r="125" spans="1:43" s="4" customFormat="1">
      <c r="A125" s="2">
        <v>428035050</v>
      </c>
      <c r="B125" s="10" t="s">
        <v>719</v>
      </c>
      <c r="C125" s="15">
        <v>0</v>
      </c>
      <c r="D125" s="15">
        <v>0</v>
      </c>
      <c r="E125" s="15">
        <v>0</v>
      </c>
      <c r="F125" s="15">
        <v>1</v>
      </c>
      <c r="G125" s="15">
        <v>0</v>
      </c>
      <c r="H125" s="15">
        <v>0</v>
      </c>
      <c r="I125" s="15">
        <v>3.7499999999999999E-2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1</v>
      </c>
      <c r="P125" s="15">
        <v>0</v>
      </c>
      <c r="Q125" s="15">
        <v>1</v>
      </c>
      <c r="R125" s="16">
        <v>1.077</v>
      </c>
      <c r="S125" s="15">
        <v>10</v>
      </c>
      <c r="T125" s="2"/>
      <c r="U125" s="1">
        <v>493.49190074999996</v>
      </c>
      <c r="V125" s="1">
        <v>708.04133999999988</v>
      </c>
      <c r="W125" s="1">
        <v>7066.1524391249986</v>
      </c>
      <c r="X125" s="1">
        <v>1145.2966087499999</v>
      </c>
      <c r="Y125" s="1">
        <v>221.33023124999997</v>
      </c>
      <c r="Z125" s="1">
        <v>449.39937500000002</v>
      </c>
      <c r="AA125" s="1">
        <v>236.25072</v>
      </c>
      <c r="AB125" s="1">
        <v>140.97929999999999</v>
      </c>
      <c r="AC125" s="1">
        <v>1553.084619</v>
      </c>
      <c r="AD125" s="1">
        <v>1202.2407499999999</v>
      </c>
      <c r="AE125" s="1">
        <v>0</v>
      </c>
      <c r="AF125" s="4">
        <v>13216.267283874997</v>
      </c>
      <c r="AH125" s="4">
        <v>428035050</v>
      </c>
      <c r="AI125" s="4" t="s">
        <v>1648</v>
      </c>
      <c r="AJ125" s="2" t="s">
        <v>1559</v>
      </c>
      <c r="AK125" s="2" t="s">
        <v>1650</v>
      </c>
      <c r="AL125" s="4">
        <v>1</v>
      </c>
      <c r="AM125" s="4">
        <v>1</v>
      </c>
      <c r="AN125" s="4">
        <v>13216.267283874997</v>
      </c>
      <c r="AO125" s="4">
        <v>13216</v>
      </c>
      <c r="AP125" s="4">
        <v>0</v>
      </c>
      <c r="AQ125" s="77">
        <v>13216</v>
      </c>
    </row>
    <row r="126" spans="1:43" s="4" customFormat="1">
      <c r="A126" s="2">
        <v>428035057</v>
      </c>
      <c r="B126" s="10" t="s">
        <v>719</v>
      </c>
      <c r="C126" s="15">
        <v>0</v>
      </c>
      <c r="D126" s="15">
        <v>0</v>
      </c>
      <c r="E126" s="15">
        <v>9</v>
      </c>
      <c r="F126" s="15">
        <v>75</v>
      </c>
      <c r="G126" s="15">
        <v>34</v>
      </c>
      <c r="H126" s="15">
        <v>0</v>
      </c>
      <c r="I126" s="15">
        <v>5.3624999999999998</v>
      </c>
      <c r="J126" s="15">
        <v>0</v>
      </c>
      <c r="K126" s="15">
        <v>0</v>
      </c>
      <c r="L126" s="15">
        <v>0</v>
      </c>
      <c r="M126" s="15">
        <v>25</v>
      </c>
      <c r="N126" s="15">
        <v>0</v>
      </c>
      <c r="O126" s="15">
        <v>68</v>
      </c>
      <c r="P126" s="15">
        <v>10</v>
      </c>
      <c r="Q126" s="15">
        <v>143</v>
      </c>
      <c r="R126" s="16">
        <v>1.077</v>
      </c>
      <c r="S126" s="15">
        <v>10</v>
      </c>
      <c r="T126" s="2"/>
      <c r="U126" s="1">
        <v>70569.341807250006</v>
      </c>
      <c r="V126" s="1">
        <v>101249.91162</v>
      </c>
      <c r="W126" s="1">
        <v>811778.42520487495</v>
      </c>
      <c r="X126" s="1">
        <v>151673.83057124997</v>
      </c>
      <c r="Y126" s="1">
        <v>28167.312768750002</v>
      </c>
      <c r="Z126" s="1">
        <v>64264.110625000001</v>
      </c>
      <c r="AA126" s="1">
        <v>38398.981050000002</v>
      </c>
      <c r="AB126" s="1">
        <v>22773.132689999999</v>
      </c>
      <c r="AC126" s="1">
        <v>197660.77715699997</v>
      </c>
      <c r="AD126" s="1">
        <v>154174.30725000001</v>
      </c>
      <c r="AE126" s="1">
        <v>0</v>
      </c>
      <c r="AF126" s="4">
        <v>1640710.130744125</v>
      </c>
      <c r="AH126" s="4">
        <v>428035057</v>
      </c>
      <c r="AI126" s="4" t="s">
        <v>1648</v>
      </c>
      <c r="AJ126" s="2" t="s">
        <v>1559</v>
      </c>
      <c r="AK126" s="2" t="s">
        <v>1561</v>
      </c>
      <c r="AL126" s="4">
        <v>1</v>
      </c>
      <c r="AM126" s="4">
        <v>143</v>
      </c>
      <c r="AN126" s="4">
        <v>1640710.130744125</v>
      </c>
      <c r="AO126" s="4">
        <v>11473</v>
      </c>
      <c r="AP126" s="4">
        <v>0</v>
      </c>
      <c r="AQ126" s="77">
        <v>11473</v>
      </c>
    </row>
    <row r="127" spans="1:43" s="4" customFormat="1">
      <c r="A127" s="2">
        <v>428035073</v>
      </c>
      <c r="B127" s="10" t="s">
        <v>719</v>
      </c>
      <c r="C127" s="15">
        <v>0</v>
      </c>
      <c r="D127" s="15">
        <v>0</v>
      </c>
      <c r="E127" s="15">
        <v>0</v>
      </c>
      <c r="F127" s="15">
        <v>3</v>
      </c>
      <c r="G127" s="15">
        <v>1</v>
      </c>
      <c r="H127" s="15">
        <v>0</v>
      </c>
      <c r="I127" s="15">
        <v>0.15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4</v>
      </c>
      <c r="R127" s="16">
        <v>1.077</v>
      </c>
      <c r="S127" s="15">
        <v>1</v>
      </c>
      <c r="T127" s="2"/>
      <c r="U127" s="1">
        <v>1973.9676029999998</v>
      </c>
      <c r="V127" s="1">
        <v>2832.1653599999995</v>
      </c>
      <c r="W127" s="1">
        <v>13935.9863565</v>
      </c>
      <c r="X127" s="1">
        <v>4347.897465</v>
      </c>
      <c r="Y127" s="1">
        <v>589.33978499999989</v>
      </c>
      <c r="Z127" s="1">
        <v>1797.5975000000001</v>
      </c>
      <c r="AA127" s="1">
        <v>1023.2253900000001</v>
      </c>
      <c r="AB127" s="1">
        <v>653.21127000000001</v>
      </c>
      <c r="AC127" s="1">
        <v>4135.3978259999994</v>
      </c>
      <c r="AD127" s="1">
        <v>3458.0329999999999</v>
      </c>
      <c r="AE127" s="1">
        <v>0</v>
      </c>
      <c r="AF127" s="4">
        <v>34746.821555499999</v>
      </c>
      <c r="AH127" s="4">
        <v>428035073</v>
      </c>
      <c r="AI127" s="4" t="s">
        <v>1648</v>
      </c>
      <c r="AJ127" s="2" t="s">
        <v>1559</v>
      </c>
      <c r="AK127" s="2" t="s">
        <v>1607</v>
      </c>
      <c r="AL127" s="4">
        <v>1</v>
      </c>
      <c r="AM127" s="4">
        <v>4</v>
      </c>
      <c r="AN127" s="4">
        <v>34746.821555499999</v>
      </c>
      <c r="AO127" s="4">
        <v>8687</v>
      </c>
      <c r="AP127" s="4">
        <v>0</v>
      </c>
      <c r="AQ127" s="77">
        <v>8687</v>
      </c>
    </row>
    <row r="128" spans="1:43" s="4" customFormat="1">
      <c r="A128" s="2">
        <v>428035093</v>
      </c>
      <c r="B128" s="10" t="s">
        <v>719</v>
      </c>
      <c r="C128" s="15">
        <v>0</v>
      </c>
      <c r="D128" s="15">
        <v>0</v>
      </c>
      <c r="E128" s="15">
        <v>1</v>
      </c>
      <c r="F128" s="15">
        <v>2</v>
      </c>
      <c r="G128" s="15">
        <v>1</v>
      </c>
      <c r="H128" s="15">
        <v>0</v>
      </c>
      <c r="I128" s="15">
        <v>0.15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3</v>
      </c>
      <c r="P128" s="15">
        <v>1</v>
      </c>
      <c r="Q128" s="15">
        <v>4</v>
      </c>
      <c r="R128" s="16">
        <v>1.077</v>
      </c>
      <c r="S128" s="15">
        <v>10</v>
      </c>
      <c r="T128" s="2"/>
      <c r="U128" s="1">
        <v>1973.9676029999998</v>
      </c>
      <c r="V128" s="1">
        <v>2832.1653599999995</v>
      </c>
      <c r="W128" s="1">
        <v>27875.080396499998</v>
      </c>
      <c r="X128" s="1">
        <v>4347.897465</v>
      </c>
      <c r="Y128" s="1">
        <v>896.09092499999986</v>
      </c>
      <c r="Z128" s="1">
        <v>1797.5975000000001</v>
      </c>
      <c r="AA128" s="1">
        <v>1023.2253900000001</v>
      </c>
      <c r="AB128" s="1">
        <v>606.22176000000002</v>
      </c>
      <c r="AC128" s="1">
        <v>6288.1915859999999</v>
      </c>
      <c r="AD128" s="1">
        <v>4771.7829999999994</v>
      </c>
      <c r="AE128" s="1">
        <v>0</v>
      </c>
      <c r="AF128" s="4">
        <v>52412.220985499996</v>
      </c>
      <c r="AH128" s="4">
        <v>428035093</v>
      </c>
      <c r="AI128" s="4" t="s">
        <v>1648</v>
      </c>
      <c r="AJ128" s="2" t="s">
        <v>1559</v>
      </c>
      <c r="AK128" s="2" t="s">
        <v>1562</v>
      </c>
      <c r="AL128" s="4">
        <v>1</v>
      </c>
      <c r="AM128" s="4">
        <v>4</v>
      </c>
      <c r="AN128" s="4">
        <v>52412.220985499996</v>
      </c>
      <c r="AO128" s="4">
        <v>13103</v>
      </c>
      <c r="AP128" s="4">
        <v>0</v>
      </c>
      <c r="AQ128" s="77">
        <v>13103</v>
      </c>
    </row>
    <row r="129" spans="1:43" s="4" customFormat="1">
      <c r="A129" s="2">
        <v>428035163</v>
      </c>
      <c r="B129" s="10" t="s">
        <v>719</v>
      </c>
      <c r="C129" s="15">
        <v>0</v>
      </c>
      <c r="D129" s="15">
        <v>0</v>
      </c>
      <c r="E129" s="15">
        <v>0</v>
      </c>
      <c r="F129" s="15">
        <v>2</v>
      </c>
      <c r="G129" s="15">
        <v>1</v>
      </c>
      <c r="H129" s="15">
        <v>0</v>
      </c>
      <c r="I129" s="15">
        <v>0.15</v>
      </c>
      <c r="J129" s="15">
        <v>0</v>
      </c>
      <c r="K129" s="15">
        <v>0</v>
      </c>
      <c r="L129" s="15">
        <v>0</v>
      </c>
      <c r="M129" s="15">
        <v>1</v>
      </c>
      <c r="N129" s="15">
        <v>0</v>
      </c>
      <c r="O129" s="15">
        <v>1</v>
      </c>
      <c r="P129" s="15">
        <v>0</v>
      </c>
      <c r="Q129" s="15">
        <v>4</v>
      </c>
      <c r="R129" s="16">
        <v>1.077</v>
      </c>
      <c r="S129" s="15">
        <v>6</v>
      </c>
      <c r="T129" s="2"/>
      <c r="U129" s="1">
        <v>1973.9676029999998</v>
      </c>
      <c r="V129" s="1">
        <v>2832.1653599999995</v>
      </c>
      <c r="W129" s="1">
        <v>18928.839886499998</v>
      </c>
      <c r="X129" s="1">
        <v>4181.0270850000006</v>
      </c>
      <c r="Y129" s="1">
        <v>708.47752500000001</v>
      </c>
      <c r="Z129" s="1">
        <v>1797.5975000000001</v>
      </c>
      <c r="AA129" s="1">
        <v>1101.4479000000001</v>
      </c>
      <c r="AB129" s="1">
        <v>653.21127000000001</v>
      </c>
      <c r="AC129" s="1">
        <v>4971.7098659999992</v>
      </c>
      <c r="AD129" s="1">
        <v>3968.4129999999996</v>
      </c>
      <c r="AE129" s="1">
        <v>0</v>
      </c>
      <c r="AF129" s="4">
        <v>41116.856995499998</v>
      </c>
      <c r="AH129" s="4">
        <v>428035163</v>
      </c>
      <c r="AI129" s="4" t="s">
        <v>1648</v>
      </c>
      <c r="AJ129" s="2" t="s">
        <v>1559</v>
      </c>
      <c r="AK129" s="2" t="s">
        <v>1565</v>
      </c>
      <c r="AL129" s="4">
        <v>1</v>
      </c>
      <c r="AM129" s="4">
        <v>4</v>
      </c>
      <c r="AN129" s="4">
        <v>41116.856995499998</v>
      </c>
      <c r="AO129" s="4">
        <v>10279</v>
      </c>
      <c r="AP129" s="4">
        <v>0</v>
      </c>
      <c r="AQ129" s="77">
        <v>10279</v>
      </c>
    </row>
    <row r="130" spans="1:43" s="4" customFormat="1">
      <c r="A130" s="2">
        <v>428035189</v>
      </c>
      <c r="B130" s="10" t="s">
        <v>719</v>
      </c>
      <c r="C130" s="15">
        <v>0</v>
      </c>
      <c r="D130" s="15">
        <v>0</v>
      </c>
      <c r="E130" s="15">
        <v>0</v>
      </c>
      <c r="F130" s="15">
        <v>1</v>
      </c>
      <c r="G130" s="15">
        <v>1</v>
      </c>
      <c r="H130" s="15">
        <v>0</v>
      </c>
      <c r="I130" s="15">
        <v>7.4999999999999997E-2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2</v>
      </c>
      <c r="R130" s="16">
        <v>1.077</v>
      </c>
      <c r="S130" s="15">
        <v>1</v>
      </c>
      <c r="T130" s="2"/>
      <c r="U130" s="1">
        <v>986.98380149999991</v>
      </c>
      <c r="V130" s="1">
        <v>1416.0826799999998</v>
      </c>
      <c r="W130" s="1">
        <v>6773.2069582499989</v>
      </c>
      <c r="X130" s="1">
        <v>2057.3042475000002</v>
      </c>
      <c r="Y130" s="1">
        <v>300.06566249999997</v>
      </c>
      <c r="Z130" s="1">
        <v>898.79875000000004</v>
      </c>
      <c r="AA130" s="1">
        <v>550.72395000000006</v>
      </c>
      <c r="AB130" s="1">
        <v>371.25267000000002</v>
      </c>
      <c r="AC130" s="1">
        <v>2105.6254680000002</v>
      </c>
      <c r="AD130" s="1">
        <v>1710.4515000000001</v>
      </c>
      <c r="AE130" s="1">
        <v>0</v>
      </c>
      <c r="AF130" s="4">
        <v>17170.495687749997</v>
      </c>
      <c r="AH130" s="4">
        <v>428035189</v>
      </c>
      <c r="AI130" s="4" t="s">
        <v>1648</v>
      </c>
      <c r="AJ130" s="2" t="s">
        <v>1559</v>
      </c>
      <c r="AK130" s="2" t="s">
        <v>1570</v>
      </c>
      <c r="AL130" s="4">
        <v>1</v>
      </c>
      <c r="AM130" s="4">
        <v>2</v>
      </c>
      <c r="AN130" s="4">
        <v>17170.495687749997</v>
      </c>
      <c r="AO130" s="4">
        <v>8585</v>
      </c>
      <c r="AP130" s="4">
        <v>0</v>
      </c>
      <c r="AQ130" s="77">
        <v>8585</v>
      </c>
    </row>
    <row r="131" spans="1:43" s="4" customFormat="1">
      <c r="A131" s="2">
        <v>428035220</v>
      </c>
      <c r="B131" s="10" t="s">
        <v>719</v>
      </c>
      <c r="C131" s="15">
        <v>0</v>
      </c>
      <c r="D131" s="15">
        <v>0</v>
      </c>
      <c r="E131" s="15">
        <v>0</v>
      </c>
      <c r="F131" s="15">
        <v>3</v>
      </c>
      <c r="G131" s="15">
        <v>1</v>
      </c>
      <c r="H131" s="15">
        <v>0</v>
      </c>
      <c r="I131" s="15">
        <v>0.15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3</v>
      </c>
      <c r="P131" s="15">
        <v>0</v>
      </c>
      <c r="Q131" s="15">
        <v>4</v>
      </c>
      <c r="R131" s="16">
        <v>1.077</v>
      </c>
      <c r="S131" s="15">
        <v>10</v>
      </c>
      <c r="T131" s="2"/>
      <c r="U131" s="1">
        <v>1973.9676029999998</v>
      </c>
      <c r="V131" s="1">
        <v>2832.1653599999995</v>
      </c>
      <c r="W131" s="1">
        <v>24390.2745765</v>
      </c>
      <c r="X131" s="1">
        <v>4347.897465</v>
      </c>
      <c r="Y131" s="1">
        <v>819.41929499999992</v>
      </c>
      <c r="Z131" s="1">
        <v>1797.5975000000001</v>
      </c>
      <c r="AA131" s="1">
        <v>1023.2253900000001</v>
      </c>
      <c r="AB131" s="1">
        <v>653.21127000000001</v>
      </c>
      <c r="AC131" s="1">
        <v>5749.9931459999998</v>
      </c>
      <c r="AD131" s="1">
        <v>4443.3829999999998</v>
      </c>
      <c r="AE131" s="1">
        <v>0</v>
      </c>
      <c r="AF131" s="4">
        <v>48031.134605500003</v>
      </c>
      <c r="AH131" s="4">
        <v>428035220</v>
      </c>
      <c r="AI131" s="4" t="s">
        <v>1648</v>
      </c>
      <c r="AJ131" s="2" t="s">
        <v>1559</v>
      </c>
      <c r="AK131" s="2" t="s">
        <v>1571</v>
      </c>
      <c r="AL131" s="4">
        <v>1</v>
      </c>
      <c r="AM131" s="4">
        <v>4</v>
      </c>
      <c r="AN131" s="4">
        <v>48031.134605500003</v>
      </c>
      <c r="AO131" s="4">
        <v>12008</v>
      </c>
      <c r="AP131" s="4">
        <v>0</v>
      </c>
      <c r="AQ131" s="77">
        <v>12008</v>
      </c>
    </row>
    <row r="132" spans="1:43" s="4" customFormat="1">
      <c r="A132" s="2">
        <v>428035243</v>
      </c>
      <c r="B132" s="10" t="s">
        <v>719</v>
      </c>
      <c r="C132" s="15">
        <v>0</v>
      </c>
      <c r="D132" s="15">
        <v>0</v>
      </c>
      <c r="E132" s="15">
        <v>2</v>
      </c>
      <c r="F132" s="15">
        <v>2</v>
      </c>
      <c r="G132" s="15">
        <v>2</v>
      </c>
      <c r="H132" s="15">
        <v>0</v>
      </c>
      <c r="I132" s="15">
        <v>0.22500000000000001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1</v>
      </c>
      <c r="P132" s="15">
        <v>1</v>
      </c>
      <c r="Q132" s="15">
        <v>6</v>
      </c>
      <c r="R132" s="16">
        <v>1.077</v>
      </c>
      <c r="S132" s="15">
        <v>8</v>
      </c>
      <c r="T132" s="2"/>
      <c r="U132" s="1">
        <v>2960.9514044999996</v>
      </c>
      <c r="V132" s="1">
        <v>4248.2480399999995</v>
      </c>
      <c r="W132" s="1">
        <v>27543.964554749997</v>
      </c>
      <c r="X132" s="1">
        <v>6405.2017124999993</v>
      </c>
      <c r="Y132" s="1">
        <v>1039.7761874999999</v>
      </c>
      <c r="Z132" s="1">
        <v>2696.3962500000002</v>
      </c>
      <c r="AA132" s="1">
        <v>1573.9493400000001</v>
      </c>
      <c r="AB132" s="1">
        <v>930.48491999999999</v>
      </c>
      <c r="AC132" s="1">
        <v>7296.5909940000001</v>
      </c>
      <c r="AD132" s="1">
        <v>5812.5645000000004</v>
      </c>
      <c r="AE132" s="1">
        <v>0</v>
      </c>
      <c r="AF132" s="4">
        <v>60508.127903249995</v>
      </c>
      <c r="AH132" s="4">
        <v>428035243</v>
      </c>
      <c r="AI132" s="4" t="s">
        <v>1648</v>
      </c>
      <c r="AJ132" s="2" t="s">
        <v>1559</v>
      </c>
      <c r="AK132" s="2" t="s">
        <v>1640</v>
      </c>
      <c r="AL132" s="4">
        <v>1</v>
      </c>
      <c r="AM132" s="4">
        <v>6</v>
      </c>
      <c r="AN132" s="4">
        <v>60508.127903249995</v>
      </c>
      <c r="AO132" s="4">
        <v>10085</v>
      </c>
      <c r="AP132" s="4">
        <v>0</v>
      </c>
      <c r="AQ132" s="77">
        <v>10085</v>
      </c>
    </row>
    <row r="133" spans="1:43" s="4" customFormat="1">
      <c r="A133" s="2">
        <v>428035244</v>
      </c>
      <c r="B133" s="10" t="s">
        <v>719</v>
      </c>
      <c r="C133" s="15">
        <v>0</v>
      </c>
      <c r="D133" s="15">
        <v>0</v>
      </c>
      <c r="E133" s="15">
        <v>0</v>
      </c>
      <c r="F133" s="15">
        <v>7</v>
      </c>
      <c r="G133" s="15">
        <v>5</v>
      </c>
      <c r="H133" s="15">
        <v>0</v>
      </c>
      <c r="I133" s="15">
        <v>0.45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1</v>
      </c>
      <c r="P133" s="15">
        <v>0</v>
      </c>
      <c r="Q133" s="15">
        <v>12</v>
      </c>
      <c r="R133" s="16">
        <v>1.077</v>
      </c>
      <c r="S133" s="15">
        <v>2</v>
      </c>
      <c r="T133" s="2"/>
      <c r="U133" s="1">
        <v>5921.9028089999993</v>
      </c>
      <c r="V133" s="1">
        <v>8496.496079999999</v>
      </c>
      <c r="W133" s="1">
        <v>44243.89612949999</v>
      </c>
      <c r="X133" s="1">
        <v>12577.114454999999</v>
      </c>
      <c r="Y133" s="1">
        <v>1860.3613349999996</v>
      </c>
      <c r="Z133" s="1">
        <v>5392.7925000000005</v>
      </c>
      <c r="AA133" s="1">
        <v>3226.1211900000003</v>
      </c>
      <c r="AB133" s="1">
        <v>2138.2219499999997</v>
      </c>
      <c r="AC133" s="1">
        <v>13054.450547999999</v>
      </c>
      <c r="AD133" s="1">
        <v>10602.869000000001</v>
      </c>
      <c r="AE133" s="1">
        <v>0</v>
      </c>
      <c r="AF133" s="4">
        <v>107514.22599649998</v>
      </c>
      <c r="AH133" s="4">
        <v>428035244</v>
      </c>
      <c r="AI133" s="4" t="s">
        <v>1648</v>
      </c>
      <c r="AJ133" s="2" t="s">
        <v>1559</v>
      </c>
      <c r="AK133" s="2" t="s">
        <v>1572</v>
      </c>
      <c r="AL133" s="4">
        <v>1</v>
      </c>
      <c r="AM133" s="4">
        <v>12</v>
      </c>
      <c r="AN133" s="4">
        <v>107514.22599649998</v>
      </c>
      <c r="AO133" s="4">
        <v>8960</v>
      </c>
      <c r="AP133" s="4">
        <v>0</v>
      </c>
      <c r="AQ133" s="77">
        <v>8960</v>
      </c>
    </row>
    <row r="134" spans="1:43" s="4" customFormat="1">
      <c r="A134" s="2">
        <v>428035248</v>
      </c>
      <c r="B134" s="10" t="s">
        <v>719</v>
      </c>
      <c r="C134" s="15">
        <v>0</v>
      </c>
      <c r="D134" s="15">
        <v>0</v>
      </c>
      <c r="E134" s="15">
        <v>0</v>
      </c>
      <c r="F134" s="15">
        <v>6</v>
      </c>
      <c r="G134" s="15">
        <v>1</v>
      </c>
      <c r="H134" s="15">
        <v>0</v>
      </c>
      <c r="I134" s="15">
        <v>0.41249999999999998</v>
      </c>
      <c r="J134" s="15">
        <v>0</v>
      </c>
      <c r="K134" s="15">
        <v>0</v>
      </c>
      <c r="L134" s="15">
        <v>0</v>
      </c>
      <c r="M134" s="15">
        <v>4</v>
      </c>
      <c r="N134" s="15">
        <v>0</v>
      </c>
      <c r="O134" s="15">
        <v>6</v>
      </c>
      <c r="P134" s="15">
        <v>0</v>
      </c>
      <c r="Q134" s="15">
        <v>11</v>
      </c>
      <c r="R134" s="16">
        <v>1.077</v>
      </c>
      <c r="S134" s="15">
        <v>10</v>
      </c>
      <c r="T134" s="2"/>
      <c r="U134" s="1">
        <v>5428.4109082499999</v>
      </c>
      <c r="V134" s="1">
        <v>7788.4547399999983</v>
      </c>
      <c r="W134" s="1">
        <v>66486.015450375009</v>
      </c>
      <c r="X134" s="1">
        <v>11697.492206250001</v>
      </c>
      <c r="Y134" s="1">
        <v>2243.6265937499998</v>
      </c>
      <c r="Z134" s="1">
        <v>4943.3931250000005</v>
      </c>
      <c r="AA134" s="1">
        <v>2989.8704699999998</v>
      </c>
      <c r="AB134" s="1">
        <v>1640.0663699999998</v>
      </c>
      <c r="AC134" s="1">
        <v>15744.562838999998</v>
      </c>
      <c r="AD134" s="1">
        <v>12323.828250000002</v>
      </c>
      <c r="AE134" s="1">
        <v>0</v>
      </c>
      <c r="AF134" s="4">
        <v>131285.72095262498</v>
      </c>
      <c r="AH134" s="4">
        <v>428035248</v>
      </c>
      <c r="AI134" s="4" t="s">
        <v>1648</v>
      </c>
      <c r="AJ134" s="2" t="s">
        <v>1559</v>
      </c>
      <c r="AK134" s="2" t="s">
        <v>1566</v>
      </c>
      <c r="AL134" s="4">
        <v>1</v>
      </c>
      <c r="AM134" s="4">
        <v>11</v>
      </c>
      <c r="AN134" s="4">
        <v>131285.72095262498</v>
      </c>
      <c r="AO134" s="4">
        <v>11935</v>
      </c>
      <c r="AP134" s="4">
        <v>0</v>
      </c>
      <c r="AQ134" s="77">
        <v>11935</v>
      </c>
    </row>
    <row r="135" spans="1:43" s="4" customFormat="1">
      <c r="A135" s="2">
        <v>428035285</v>
      </c>
      <c r="B135" s="10" t="s">
        <v>719</v>
      </c>
      <c r="C135" s="15">
        <v>0</v>
      </c>
      <c r="D135" s="15">
        <v>0</v>
      </c>
      <c r="E135" s="15">
        <v>0</v>
      </c>
      <c r="F135" s="15">
        <v>2</v>
      </c>
      <c r="G135" s="15">
        <v>1</v>
      </c>
      <c r="H135" s="15">
        <v>0</v>
      </c>
      <c r="I135" s="15">
        <v>0.1125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3</v>
      </c>
      <c r="P135" s="15">
        <v>0</v>
      </c>
      <c r="Q135" s="15">
        <v>3</v>
      </c>
      <c r="R135" s="16">
        <v>1.077</v>
      </c>
      <c r="S135" s="15">
        <v>10</v>
      </c>
      <c r="T135" s="2"/>
      <c r="U135" s="1">
        <v>1480.4757022499998</v>
      </c>
      <c r="V135" s="1">
        <v>2124.1240199999997</v>
      </c>
      <c r="W135" s="1">
        <v>20808.884877374996</v>
      </c>
      <c r="X135" s="1">
        <v>3202.6008562499997</v>
      </c>
      <c r="Y135" s="1">
        <v>674.78223374999993</v>
      </c>
      <c r="Z135" s="1">
        <v>1348.1981250000001</v>
      </c>
      <c r="AA135" s="1">
        <v>786.97467000000006</v>
      </c>
      <c r="AB135" s="1">
        <v>512.23197000000005</v>
      </c>
      <c r="AC135" s="1">
        <v>4735.1069669999997</v>
      </c>
      <c r="AD135" s="1">
        <v>3569.5922499999997</v>
      </c>
      <c r="AE135" s="1">
        <v>0</v>
      </c>
      <c r="AF135" s="4">
        <v>39242.971671624997</v>
      </c>
      <c r="AH135" s="4">
        <v>428035285</v>
      </c>
      <c r="AI135" s="4" t="s">
        <v>1648</v>
      </c>
      <c r="AJ135" s="2" t="s">
        <v>1559</v>
      </c>
      <c r="AK135" s="2" t="s">
        <v>1573</v>
      </c>
      <c r="AL135" s="4">
        <v>1</v>
      </c>
      <c r="AM135" s="4">
        <v>3</v>
      </c>
      <c r="AN135" s="4">
        <v>39242.971671624997</v>
      </c>
      <c r="AO135" s="4">
        <v>13081</v>
      </c>
      <c r="AP135" s="4">
        <v>0</v>
      </c>
      <c r="AQ135" s="77">
        <v>13081</v>
      </c>
    </row>
    <row r="136" spans="1:43" s="4" customFormat="1">
      <c r="A136" s="2">
        <v>428035308</v>
      </c>
      <c r="B136" s="10" t="s">
        <v>719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3.7499999999999999E-2</v>
      </c>
      <c r="J136" s="15">
        <v>0</v>
      </c>
      <c r="K136" s="15">
        <v>0</v>
      </c>
      <c r="L136" s="15">
        <v>0</v>
      </c>
      <c r="M136" s="15">
        <v>1</v>
      </c>
      <c r="N136" s="15">
        <v>0</v>
      </c>
      <c r="O136" s="15">
        <v>1</v>
      </c>
      <c r="P136" s="15">
        <v>0</v>
      </c>
      <c r="Q136" s="15">
        <v>1</v>
      </c>
      <c r="R136" s="16">
        <v>1.077</v>
      </c>
      <c r="S136" s="15">
        <v>10</v>
      </c>
      <c r="T136" s="2"/>
      <c r="U136" s="1">
        <v>493.49190074999996</v>
      </c>
      <c r="V136" s="1">
        <v>708.04133999999988</v>
      </c>
      <c r="W136" s="1">
        <v>8709.0836291249998</v>
      </c>
      <c r="X136" s="1">
        <v>978.42622875000006</v>
      </c>
      <c r="Y136" s="1">
        <v>266.74732124999997</v>
      </c>
      <c r="Z136" s="1">
        <v>449.39937500000002</v>
      </c>
      <c r="AA136" s="1">
        <v>314.47323</v>
      </c>
      <c r="AB136" s="1">
        <v>140.97929999999999</v>
      </c>
      <c r="AC136" s="1">
        <v>1872.0273990000001</v>
      </c>
      <c r="AD136" s="1">
        <v>1396.88075</v>
      </c>
      <c r="AE136" s="1">
        <v>0</v>
      </c>
      <c r="AF136" s="4">
        <v>15329.550473875002</v>
      </c>
      <c r="AH136" s="4">
        <v>428035308</v>
      </c>
      <c r="AI136" s="4" t="s">
        <v>1648</v>
      </c>
      <c r="AJ136" s="2" t="s">
        <v>1559</v>
      </c>
      <c r="AK136" s="2" t="s">
        <v>1567</v>
      </c>
      <c r="AL136" s="4">
        <v>1</v>
      </c>
      <c r="AM136" s="4">
        <v>1</v>
      </c>
      <c r="AN136" s="4">
        <v>15329.550473875002</v>
      </c>
      <c r="AO136" s="4">
        <v>15330</v>
      </c>
      <c r="AP136" s="4">
        <v>0</v>
      </c>
      <c r="AQ136" s="77">
        <v>15330</v>
      </c>
    </row>
    <row r="137" spans="1:43" s="4" customFormat="1">
      <c r="A137" s="2">
        <v>428035346</v>
      </c>
      <c r="B137" s="10" t="s">
        <v>719</v>
      </c>
      <c r="C137" s="15">
        <v>0</v>
      </c>
      <c r="D137" s="15">
        <v>0</v>
      </c>
      <c r="E137" s="15">
        <v>0</v>
      </c>
      <c r="F137" s="15">
        <v>2</v>
      </c>
      <c r="G137" s="15">
        <v>0</v>
      </c>
      <c r="H137" s="15">
        <v>0</v>
      </c>
      <c r="I137" s="15">
        <v>7.4999999999999997E-2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1</v>
      </c>
      <c r="P137" s="15">
        <v>0</v>
      </c>
      <c r="Q137" s="15">
        <v>2</v>
      </c>
      <c r="R137" s="16">
        <v>1.077</v>
      </c>
      <c r="S137" s="15">
        <v>10</v>
      </c>
      <c r="T137" s="2"/>
      <c r="U137" s="1">
        <v>986.98380149999991</v>
      </c>
      <c r="V137" s="1">
        <v>1416.0826799999998</v>
      </c>
      <c r="W137" s="1">
        <v>10647.542138249999</v>
      </c>
      <c r="X137" s="1">
        <v>2290.5932174999998</v>
      </c>
      <c r="Y137" s="1">
        <v>365.96729249999993</v>
      </c>
      <c r="Z137" s="1">
        <v>898.79875000000004</v>
      </c>
      <c r="AA137" s="1">
        <v>472.50144</v>
      </c>
      <c r="AB137" s="1">
        <v>281.95859999999999</v>
      </c>
      <c r="AC137" s="1">
        <v>2567.9707979999998</v>
      </c>
      <c r="AD137" s="1">
        <v>2076.0315000000001</v>
      </c>
      <c r="AE137" s="1">
        <v>0</v>
      </c>
      <c r="AF137" s="4">
        <v>22004.430217749999</v>
      </c>
      <c r="AH137" s="4">
        <v>428035346</v>
      </c>
      <c r="AI137" s="4" t="s">
        <v>1648</v>
      </c>
      <c r="AJ137" s="2" t="s">
        <v>1559</v>
      </c>
      <c r="AK137" s="2" t="s">
        <v>1568</v>
      </c>
      <c r="AL137" s="4">
        <v>1</v>
      </c>
      <c r="AM137" s="4">
        <v>2</v>
      </c>
      <c r="AN137" s="4">
        <v>22004.430217749999</v>
      </c>
      <c r="AO137" s="4">
        <v>11002</v>
      </c>
      <c r="AP137" s="4">
        <v>0</v>
      </c>
      <c r="AQ137" s="77">
        <v>11002</v>
      </c>
    </row>
    <row r="138" spans="1:43" s="4" customFormat="1">
      <c r="A138" s="2">
        <v>428035625</v>
      </c>
      <c r="B138" s="10" t="s">
        <v>719</v>
      </c>
      <c r="C138" s="15">
        <v>0</v>
      </c>
      <c r="D138" s="15">
        <v>0</v>
      </c>
      <c r="E138" s="15">
        <v>0</v>
      </c>
      <c r="F138" s="15">
        <v>1</v>
      </c>
      <c r="G138" s="15">
        <v>0</v>
      </c>
      <c r="H138" s="15">
        <v>0</v>
      </c>
      <c r="I138" s="15">
        <v>3.7499999999999999E-2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1</v>
      </c>
      <c r="R138" s="16">
        <v>1.077</v>
      </c>
      <c r="S138" s="15">
        <v>1</v>
      </c>
      <c r="T138" s="2"/>
      <c r="U138" s="1">
        <v>493.49190074999996</v>
      </c>
      <c r="V138" s="1">
        <v>708.04133999999988</v>
      </c>
      <c r="W138" s="1">
        <v>3581.3896991249999</v>
      </c>
      <c r="X138" s="1">
        <v>1145.2966087499999</v>
      </c>
      <c r="Y138" s="1">
        <v>144.63706124999999</v>
      </c>
      <c r="Z138" s="1">
        <v>449.39937500000002</v>
      </c>
      <c r="AA138" s="1">
        <v>236.25072</v>
      </c>
      <c r="AB138" s="1">
        <v>140.97929999999999</v>
      </c>
      <c r="AC138" s="1">
        <v>1014.886179</v>
      </c>
      <c r="AD138" s="1">
        <v>873.79075</v>
      </c>
      <c r="AE138" s="1">
        <v>0</v>
      </c>
      <c r="AF138" s="4">
        <v>8788.162933874999</v>
      </c>
      <c r="AH138" s="4">
        <v>428035625</v>
      </c>
      <c r="AI138" s="4" t="s">
        <v>1648</v>
      </c>
      <c r="AJ138" s="2" t="s">
        <v>1559</v>
      </c>
      <c r="AK138" s="2" t="s">
        <v>1651</v>
      </c>
      <c r="AL138" s="4">
        <v>1</v>
      </c>
      <c r="AM138" s="4">
        <v>1</v>
      </c>
      <c r="AN138" s="4">
        <v>8788.162933874999</v>
      </c>
      <c r="AO138" s="4">
        <v>8788</v>
      </c>
      <c r="AP138" s="4">
        <v>0</v>
      </c>
      <c r="AQ138" s="77">
        <v>8788</v>
      </c>
    </row>
    <row r="139" spans="1:43" s="4" customFormat="1">
      <c r="A139" s="2">
        <v>428035650</v>
      </c>
      <c r="B139" s="10" t="s">
        <v>719</v>
      </c>
      <c r="C139" s="15">
        <v>0</v>
      </c>
      <c r="D139" s="15">
        <v>0</v>
      </c>
      <c r="E139" s="15">
        <v>0</v>
      </c>
      <c r="F139" s="15">
        <v>1</v>
      </c>
      <c r="G139" s="15">
        <v>0</v>
      </c>
      <c r="H139" s="15">
        <v>0</v>
      </c>
      <c r="I139" s="15">
        <v>3.7499999999999999E-2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1</v>
      </c>
      <c r="R139" s="16">
        <v>1.077</v>
      </c>
      <c r="S139" s="15">
        <v>1</v>
      </c>
      <c r="T139" s="2"/>
      <c r="U139" s="1">
        <v>493.49190074999996</v>
      </c>
      <c r="V139" s="1">
        <v>708.04133999999988</v>
      </c>
      <c r="W139" s="1">
        <v>3581.3896991249999</v>
      </c>
      <c r="X139" s="1">
        <v>1145.2966087499999</v>
      </c>
      <c r="Y139" s="1">
        <v>144.63706124999999</v>
      </c>
      <c r="Z139" s="1">
        <v>449.39937500000002</v>
      </c>
      <c r="AA139" s="1">
        <v>236.25072</v>
      </c>
      <c r="AB139" s="1">
        <v>140.97929999999999</v>
      </c>
      <c r="AC139" s="1">
        <v>1014.886179</v>
      </c>
      <c r="AD139" s="1">
        <v>873.79075</v>
      </c>
      <c r="AE139" s="1">
        <v>0</v>
      </c>
      <c r="AF139" s="4">
        <v>8788.162933874999</v>
      </c>
      <c r="AH139" s="4">
        <v>428035650</v>
      </c>
      <c r="AI139" s="4" t="s">
        <v>1648</v>
      </c>
      <c r="AJ139" s="2" t="s">
        <v>1559</v>
      </c>
      <c r="AK139" s="2" t="s">
        <v>1652</v>
      </c>
      <c r="AL139" s="4">
        <v>1</v>
      </c>
      <c r="AM139" s="4">
        <v>1</v>
      </c>
      <c r="AN139" s="4">
        <v>8788.162933874999</v>
      </c>
      <c r="AO139" s="4">
        <v>8788</v>
      </c>
      <c r="AP139" s="4">
        <v>0</v>
      </c>
      <c r="AQ139" s="77">
        <v>8788</v>
      </c>
    </row>
    <row r="140" spans="1:43" s="4" customFormat="1">
      <c r="A140" s="2">
        <v>429163030</v>
      </c>
      <c r="B140" s="10" t="s">
        <v>80</v>
      </c>
      <c r="C140" s="15">
        <v>0</v>
      </c>
      <c r="D140" s="15">
        <v>0</v>
      </c>
      <c r="E140" s="15">
        <v>0</v>
      </c>
      <c r="F140" s="15">
        <v>1</v>
      </c>
      <c r="G140" s="15">
        <v>3</v>
      </c>
      <c r="H140" s="15">
        <v>2</v>
      </c>
      <c r="I140" s="15">
        <v>0.22500000000000001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4</v>
      </c>
      <c r="P140" s="15">
        <v>2</v>
      </c>
      <c r="Q140" s="15">
        <v>6</v>
      </c>
      <c r="R140" s="16">
        <v>1</v>
      </c>
      <c r="S140" s="15">
        <v>10</v>
      </c>
      <c r="T140" s="2"/>
      <c r="U140" s="1">
        <v>2749.2584999999999</v>
      </c>
      <c r="V140" s="1">
        <v>3944.5199999999995</v>
      </c>
      <c r="W140" s="1">
        <v>40053.831749999998</v>
      </c>
      <c r="X140" s="1">
        <v>5111.0124999999998</v>
      </c>
      <c r="Y140" s="1">
        <v>1275.2774999999999</v>
      </c>
      <c r="Z140" s="1">
        <v>3219.9762500000002</v>
      </c>
      <c r="AA140" s="1">
        <v>1827.37</v>
      </c>
      <c r="AB140" s="1">
        <v>1758.3899999999999</v>
      </c>
      <c r="AC140" s="1">
        <v>8949.2520000000004</v>
      </c>
      <c r="AD140" s="1">
        <v>6971.4544999999998</v>
      </c>
      <c r="AE140" s="1">
        <v>0</v>
      </c>
      <c r="AF140" s="4">
        <v>75860.342999999993</v>
      </c>
      <c r="AH140" s="4">
        <v>429163030</v>
      </c>
      <c r="AI140" s="4" t="s">
        <v>1653</v>
      </c>
      <c r="AJ140" s="2" t="s">
        <v>1565</v>
      </c>
      <c r="AK140" s="2" t="s">
        <v>1654</v>
      </c>
      <c r="AL140" s="4">
        <v>1</v>
      </c>
      <c r="AM140" s="4">
        <v>6</v>
      </c>
      <c r="AN140" s="4">
        <v>75860.342999999993</v>
      </c>
      <c r="AO140" s="4">
        <v>12643</v>
      </c>
      <c r="AP140" s="4">
        <v>0</v>
      </c>
      <c r="AQ140" s="77">
        <v>12643</v>
      </c>
    </row>
    <row r="141" spans="1:43" s="4" customFormat="1">
      <c r="A141" s="2">
        <v>429163057</v>
      </c>
      <c r="B141" s="10" t="s">
        <v>80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1</v>
      </c>
      <c r="I141" s="15">
        <v>7.4999999999999997E-2</v>
      </c>
      <c r="J141" s="15">
        <v>0</v>
      </c>
      <c r="K141" s="15">
        <v>0</v>
      </c>
      <c r="L141" s="15">
        <v>0</v>
      </c>
      <c r="M141" s="15">
        <v>1</v>
      </c>
      <c r="N141" s="15">
        <v>0</v>
      </c>
      <c r="O141" s="15">
        <v>1</v>
      </c>
      <c r="P141" s="15">
        <v>1</v>
      </c>
      <c r="Q141" s="15">
        <v>2</v>
      </c>
      <c r="R141" s="16">
        <v>1</v>
      </c>
      <c r="S141" s="15">
        <v>10</v>
      </c>
      <c r="T141" s="2"/>
      <c r="U141" s="1">
        <v>916.41949999999997</v>
      </c>
      <c r="V141" s="1">
        <v>1314.84</v>
      </c>
      <c r="W141" s="1">
        <v>15534.007250000001</v>
      </c>
      <c r="X141" s="1">
        <v>1662.0675000000001</v>
      </c>
      <c r="Y141" s="1">
        <v>459.27249999999992</v>
      </c>
      <c r="Z141" s="1">
        <v>1160.5887500000001</v>
      </c>
      <c r="AA141" s="1">
        <v>658.01</v>
      </c>
      <c r="AB141" s="1">
        <v>623.92999999999995</v>
      </c>
      <c r="AC141" s="1">
        <v>3223.0740000000001</v>
      </c>
      <c r="AD141" s="1">
        <v>2533.8215</v>
      </c>
      <c r="AE141" s="1">
        <v>0</v>
      </c>
      <c r="AF141" s="4">
        <v>28086.031000000003</v>
      </c>
      <c r="AH141" s="4">
        <v>429163057</v>
      </c>
      <c r="AI141" s="4" t="s">
        <v>1653</v>
      </c>
      <c r="AJ141" s="2" t="s">
        <v>1565</v>
      </c>
      <c r="AK141" s="2" t="s">
        <v>1561</v>
      </c>
      <c r="AL141" s="4">
        <v>1</v>
      </c>
      <c r="AM141" s="4">
        <v>2</v>
      </c>
      <c r="AN141" s="4">
        <v>28086.031000000003</v>
      </c>
      <c r="AO141" s="4">
        <v>14043</v>
      </c>
      <c r="AP141" s="4">
        <v>0</v>
      </c>
      <c r="AQ141" s="77">
        <v>14043</v>
      </c>
    </row>
    <row r="142" spans="1:43" s="4" customFormat="1">
      <c r="A142" s="2">
        <v>429163163</v>
      </c>
      <c r="B142" s="10" t="s">
        <v>80</v>
      </c>
      <c r="C142" s="15">
        <v>0</v>
      </c>
      <c r="D142" s="15">
        <v>0</v>
      </c>
      <c r="E142" s="15">
        <v>95</v>
      </c>
      <c r="F142" s="15">
        <v>25</v>
      </c>
      <c r="G142" s="15">
        <v>280</v>
      </c>
      <c r="H142" s="15">
        <v>359</v>
      </c>
      <c r="I142" s="15">
        <v>37.537500000000001</v>
      </c>
      <c r="J142" s="15">
        <v>0</v>
      </c>
      <c r="K142" s="15">
        <v>0</v>
      </c>
      <c r="L142" s="15">
        <v>0</v>
      </c>
      <c r="M142" s="15">
        <v>242</v>
      </c>
      <c r="N142" s="15">
        <v>0</v>
      </c>
      <c r="O142" s="15">
        <v>261</v>
      </c>
      <c r="P142" s="15">
        <v>281</v>
      </c>
      <c r="Q142" s="15">
        <v>1001</v>
      </c>
      <c r="R142" s="16">
        <v>1</v>
      </c>
      <c r="S142" s="15">
        <v>10</v>
      </c>
      <c r="T142" s="2"/>
      <c r="U142" s="1">
        <v>458667.95975000004</v>
      </c>
      <c r="V142" s="1">
        <v>658077.42000000004</v>
      </c>
      <c r="W142" s="1">
        <v>5668552.5236249994</v>
      </c>
      <c r="X142" s="1">
        <v>855105.50375000003</v>
      </c>
      <c r="Y142" s="1">
        <v>188221.51624999999</v>
      </c>
      <c r="Z142" s="1">
        <v>543831.38437500002</v>
      </c>
      <c r="AA142" s="1">
        <v>310143.15999999997</v>
      </c>
      <c r="AB142" s="1">
        <v>280105.51999999996</v>
      </c>
      <c r="AC142" s="1">
        <v>1320883.4069999999</v>
      </c>
      <c r="AD142" s="1">
        <v>1065943.4707499999</v>
      </c>
      <c r="AE142" s="1">
        <v>0</v>
      </c>
      <c r="AF142" s="4">
        <v>11349531.865499999</v>
      </c>
      <c r="AH142" s="4">
        <v>429163163</v>
      </c>
      <c r="AI142" s="4" t="s">
        <v>1653</v>
      </c>
      <c r="AJ142" s="2" t="s">
        <v>1565</v>
      </c>
      <c r="AK142" s="2" t="s">
        <v>1565</v>
      </c>
      <c r="AL142" s="4">
        <v>1</v>
      </c>
      <c r="AM142" s="4">
        <v>1001</v>
      </c>
      <c r="AN142" s="4">
        <v>11349531.865499999</v>
      </c>
      <c r="AO142" s="4">
        <v>11338</v>
      </c>
      <c r="AP142" s="4">
        <v>0</v>
      </c>
      <c r="AQ142" s="77">
        <v>11338</v>
      </c>
    </row>
    <row r="143" spans="1:43" s="4" customFormat="1">
      <c r="A143" s="2">
        <v>429163164</v>
      </c>
      <c r="B143" s="10" t="s">
        <v>80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1</v>
      </c>
      <c r="I143" s="15">
        <v>7.4999999999999997E-2</v>
      </c>
      <c r="J143" s="15">
        <v>0</v>
      </c>
      <c r="K143" s="15">
        <v>0</v>
      </c>
      <c r="L143" s="15">
        <v>0</v>
      </c>
      <c r="M143" s="15">
        <v>1</v>
      </c>
      <c r="N143" s="15">
        <v>0</v>
      </c>
      <c r="O143" s="15">
        <v>1</v>
      </c>
      <c r="P143" s="15">
        <v>0</v>
      </c>
      <c r="Q143" s="15">
        <v>2</v>
      </c>
      <c r="R143" s="16">
        <v>1</v>
      </c>
      <c r="S143" s="15">
        <v>10</v>
      </c>
      <c r="T143" s="2"/>
      <c r="U143" s="1">
        <v>916.41949999999997</v>
      </c>
      <c r="V143" s="1">
        <v>1314.84</v>
      </c>
      <c r="W143" s="1">
        <v>12298.38725</v>
      </c>
      <c r="X143" s="1">
        <v>1662.0675000000001</v>
      </c>
      <c r="Y143" s="1">
        <v>388.06249999999994</v>
      </c>
      <c r="Z143" s="1">
        <v>1160.5887500000001</v>
      </c>
      <c r="AA143" s="1">
        <v>658.01</v>
      </c>
      <c r="AB143" s="1">
        <v>623.92999999999995</v>
      </c>
      <c r="AC143" s="1">
        <v>2723.3540000000003</v>
      </c>
      <c r="AD143" s="1">
        <v>2205.3714999999997</v>
      </c>
      <c r="AE143" s="1">
        <v>0</v>
      </c>
      <c r="AF143" s="4">
        <v>23951.030999999999</v>
      </c>
      <c r="AH143" s="4">
        <v>429163164</v>
      </c>
      <c r="AI143" s="4" t="s">
        <v>1653</v>
      </c>
      <c r="AJ143" s="2" t="s">
        <v>1565</v>
      </c>
      <c r="AK143" s="2" t="s">
        <v>1655</v>
      </c>
      <c r="AL143" s="4">
        <v>1</v>
      </c>
      <c r="AM143" s="4">
        <v>2</v>
      </c>
      <c r="AN143" s="4">
        <v>23951.030999999999</v>
      </c>
      <c r="AO143" s="4">
        <v>11976</v>
      </c>
      <c r="AP143" s="4">
        <v>0</v>
      </c>
      <c r="AQ143" s="77">
        <v>11976</v>
      </c>
    </row>
    <row r="144" spans="1:43" s="4" customFormat="1">
      <c r="A144" s="2">
        <v>429163168</v>
      </c>
      <c r="B144" s="10" t="s">
        <v>80</v>
      </c>
      <c r="C144" s="15">
        <v>0</v>
      </c>
      <c r="D144" s="15">
        <v>0</v>
      </c>
      <c r="E144" s="15">
        <v>0</v>
      </c>
      <c r="F144" s="15">
        <v>0</v>
      </c>
      <c r="G144" s="15">
        <v>1</v>
      </c>
      <c r="H144" s="15">
        <v>1</v>
      </c>
      <c r="I144" s="15">
        <v>7.4999999999999997E-2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2</v>
      </c>
      <c r="R144" s="16">
        <v>1</v>
      </c>
      <c r="S144" s="15">
        <v>1</v>
      </c>
      <c r="T144" s="2"/>
      <c r="U144" s="1">
        <v>916.41949999999997</v>
      </c>
      <c r="V144" s="1">
        <v>1314.84</v>
      </c>
      <c r="W144" s="1">
        <v>7175.5772500000003</v>
      </c>
      <c r="X144" s="1">
        <v>1600.3975</v>
      </c>
      <c r="Y144" s="1">
        <v>284.70249999999999</v>
      </c>
      <c r="Z144" s="1">
        <v>1160.5887500000001</v>
      </c>
      <c r="AA144" s="1">
        <v>658.01</v>
      </c>
      <c r="AB144" s="1">
        <v>706.83999999999992</v>
      </c>
      <c r="AC144" s="1">
        <v>1997.9239999999998</v>
      </c>
      <c r="AD144" s="1">
        <v>1645.1514999999999</v>
      </c>
      <c r="AE144" s="1">
        <v>0</v>
      </c>
      <c r="AF144" s="4">
        <v>17460.451000000001</v>
      </c>
      <c r="AH144" s="4">
        <v>429163168</v>
      </c>
      <c r="AI144" s="4" t="s">
        <v>1653</v>
      </c>
      <c r="AJ144" s="2" t="s">
        <v>1565</v>
      </c>
      <c r="AK144" s="2" t="s">
        <v>1656</v>
      </c>
      <c r="AL144" s="4">
        <v>1</v>
      </c>
      <c r="AM144" s="4">
        <v>2</v>
      </c>
      <c r="AN144" s="4">
        <v>17460.451000000001</v>
      </c>
      <c r="AO144" s="4">
        <v>8730</v>
      </c>
      <c r="AP144" s="4">
        <v>0</v>
      </c>
      <c r="AQ144" s="77">
        <v>8730</v>
      </c>
    </row>
    <row r="145" spans="1:43" s="4" customFormat="1">
      <c r="A145" s="2">
        <v>429163176</v>
      </c>
      <c r="B145" s="10" t="s">
        <v>80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1</v>
      </c>
      <c r="I145" s="15">
        <v>3.7499999999999999E-2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1</v>
      </c>
      <c r="R145" s="16">
        <v>1</v>
      </c>
      <c r="S145" s="15">
        <v>1</v>
      </c>
      <c r="T145" s="2"/>
      <c r="U145" s="1">
        <v>458.20974999999999</v>
      </c>
      <c r="V145" s="1">
        <v>657.42</v>
      </c>
      <c r="W145" s="1">
        <v>4211.9586250000002</v>
      </c>
      <c r="X145" s="1">
        <v>753.59375</v>
      </c>
      <c r="Y145" s="1">
        <v>140.38624999999999</v>
      </c>
      <c r="Z145" s="1">
        <v>711.18937500000004</v>
      </c>
      <c r="AA145" s="1">
        <v>366.02</v>
      </c>
      <c r="AB145" s="1">
        <v>493.03</v>
      </c>
      <c r="AC145" s="1">
        <v>985.16699999999992</v>
      </c>
      <c r="AD145" s="1">
        <v>808.49074999999993</v>
      </c>
      <c r="AE145" s="1">
        <v>0</v>
      </c>
      <c r="AF145" s="4">
        <v>9585.4654999999984</v>
      </c>
      <c r="AH145" s="4">
        <v>429163176</v>
      </c>
      <c r="AI145" s="4" t="s">
        <v>1653</v>
      </c>
      <c r="AJ145" s="2" t="s">
        <v>1565</v>
      </c>
      <c r="AK145" s="2" t="s">
        <v>1638</v>
      </c>
      <c r="AL145" s="4">
        <v>1</v>
      </c>
      <c r="AM145" s="4">
        <v>1</v>
      </c>
      <c r="AN145" s="4">
        <v>9585.4654999999984</v>
      </c>
      <c r="AO145" s="4">
        <v>9585</v>
      </c>
      <c r="AP145" s="4">
        <v>0</v>
      </c>
      <c r="AQ145" s="77">
        <v>9585</v>
      </c>
    </row>
    <row r="146" spans="1:43" s="4" customFormat="1">
      <c r="A146" s="2">
        <v>429163229</v>
      </c>
      <c r="B146" s="10" t="s">
        <v>80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5</v>
      </c>
      <c r="I146" s="15">
        <v>0.1875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4</v>
      </c>
      <c r="Q146" s="15">
        <v>5</v>
      </c>
      <c r="R146" s="16">
        <v>1</v>
      </c>
      <c r="S146" s="15">
        <v>10</v>
      </c>
      <c r="T146" s="2"/>
      <c r="U146" s="1">
        <v>2291.0487499999999</v>
      </c>
      <c r="V146" s="1">
        <v>3287.1</v>
      </c>
      <c r="W146" s="1">
        <v>34002.273125</v>
      </c>
      <c r="X146" s="1">
        <v>3767.96875</v>
      </c>
      <c r="Y146" s="1">
        <v>986.77125000000001</v>
      </c>
      <c r="Z146" s="1">
        <v>3555.9468750000001</v>
      </c>
      <c r="AA146" s="1">
        <v>1830.1</v>
      </c>
      <c r="AB146" s="1">
        <v>2465.1499999999996</v>
      </c>
      <c r="AC146" s="1">
        <v>6924.7150000000001</v>
      </c>
      <c r="AD146" s="1">
        <v>5356.2537499999999</v>
      </c>
      <c r="AE146" s="1">
        <v>0</v>
      </c>
      <c r="AF146" s="4">
        <v>64467.327499999999</v>
      </c>
      <c r="AH146" s="4">
        <v>429163229</v>
      </c>
      <c r="AI146" s="4" t="s">
        <v>1653</v>
      </c>
      <c r="AJ146" s="2" t="s">
        <v>1565</v>
      </c>
      <c r="AK146" s="2" t="s">
        <v>1657</v>
      </c>
      <c r="AL146" s="4">
        <v>1</v>
      </c>
      <c r="AM146" s="4">
        <v>5</v>
      </c>
      <c r="AN146" s="4">
        <v>64467.327499999999</v>
      </c>
      <c r="AO146" s="4">
        <v>12893</v>
      </c>
      <c r="AP146" s="4">
        <v>0</v>
      </c>
      <c r="AQ146" s="77">
        <v>12893</v>
      </c>
    </row>
    <row r="147" spans="1:43" s="4" customFormat="1">
      <c r="A147" s="2">
        <v>429163248</v>
      </c>
      <c r="B147" s="10" t="s">
        <v>80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1</v>
      </c>
      <c r="I147" s="15">
        <v>3.7499999999999999E-2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1</v>
      </c>
      <c r="R147" s="16">
        <v>1</v>
      </c>
      <c r="S147" s="15">
        <v>1</v>
      </c>
      <c r="T147" s="2"/>
      <c r="U147" s="1">
        <v>458.20974999999999</v>
      </c>
      <c r="V147" s="1">
        <v>657.42</v>
      </c>
      <c r="W147" s="1">
        <v>4211.9586250000002</v>
      </c>
      <c r="X147" s="1">
        <v>753.59375</v>
      </c>
      <c r="Y147" s="1">
        <v>140.38624999999999</v>
      </c>
      <c r="Z147" s="1">
        <v>711.18937500000004</v>
      </c>
      <c r="AA147" s="1">
        <v>366.02</v>
      </c>
      <c r="AB147" s="1">
        <v>493.03</v>
      </c>
      <c r="AC147" s="1">
        <v>985.16699999999992</v>
      </c>
      <c r="AD147" s="1">
        <v>808.49074999999993</v>
      </c>
      <c r="AE147" s="1">
        <v>0</v>
      </c>
      <c r="AF147" s="4">
        <v>9585.4654999999984</v>
      </c>
      <c r="AH147" s="4">
        <v>429163248</v>
      </c>
      <c r="AI147" s="4" t="s">
        <v>1653</v>
      </c>
      <c r="AJ147" s="2" t="s">
        <v>1565</v>
      </c>
      <c r="AK147" s="2" t="s">
        <v>1566</v>
      </c>
      <c r="AL147" s="4">
        <v>1</v>
      </c>
      <c r="AM147" s="4">
        <v>1</v>
      </c>
      <c r="AN147" s="4">
        <v>9585.4654999999984</v>
      </c>
      <c r="AO147" s="4">
        <v>9585</v>
      </c>
      <c r="AP147" s="4">
        <v>0</v>
      </c>
      <c r="AQ147" s="77">
        <v>9585</v>
      </c>
    </row>
    <row r="148" spans="1:43" s="4" customFormat="1">
      <c r="A148" s="2">
        <v>429163258</v>
      </c>
      <c r="B148" s="10" t="s">
        <v>80</v>
      </c>
      <c r="C148" s="15">
        <v>0</v>
      </c>
      <c r="D148" s="15">
        <v>0</v>
      </c>
      <c r="E148" s="15">
        <v>0</v>
      </c>
      <c r="F148" s="15">
        <v>0</v>
      </c>
      <c r="G148" s="15">
        <v>1</v>
      </c>
      <c r="H148" s="15">
        <v>6</v>
      </c>
      <c r="I148" s="15">
        <v>0.33750000000000002</v>
      </c>
      <c r="J148" s="15">
        <v>0</v>
      </c>
      <c r="K148" s="15">
        <v>0</v>
      </c>
      <c r="L148" s="15">
        <v>0</v>
      </c>
      <c r="M148" s="15">
        <v>2</v>
      </c>
      <c r="N148" s="15">
        <v>0</v>
      </c>
      <c r="O148" s="15">
        <v>2</v>
      </c>
      <c r="P148" s="15">
        <v>2</v>
      </c>
      <c r="Q148" s="15">
        <v>9</v>
      </c>
      <c r="R148" s="16">
        <v>1</v>
      </c>
      <c r="S148" s="15">
        <v>9</v>
      </c>
      <c r="T148" s="2"/>
      <c r="U148" s="1">
        <v>4123.8877499999999</v>
      </c>
      <c r="V148" s="1">
        <v>5916.78</v>
      </c>
      <c r="W148" s="1">
        <v>50754.267625</v>
      </c>
      <c r="X148" s="1">
        <v>7185.3137500000012</v>
      </c>
      <c r="Y148" s="1">
        <v>1621.64625</v>
      </c>
      <c r="Z148" s="1">
        <v>5615.3343750000004</v>
      </c>
      <c r="AA148" s="1">
        <v>3072.0899999999997</v>
      </c>
      <c r="AB148" s="1">
        <v>3433.79</v>
      </c>
      <c r="AC148" s="1">
        <v>11380.252999999999</v>
      </c>
      <c r="AD148" s="1">
        <v>9125.5467499999995</v>
      </c>
      <c r="AE148" s="1">
        <v>0</v>
      </c>
      <c r="AF148" s="4">
        <v>102228.90949999999</v>
      </c>
      <c r="AH148" s="4">
        <v>429163258</v>
      </c>
      <c r="AI148" s="4" t="s">
        <v>1653</v>
      </c>
      <c r="AJ148" s="2" t="s">
        <v>1565</v>
      </c>
      <c r="AK148" s="2" t="s">
        <v>1658</v>
      </c>
      <c r="AL148" s="4">
        <v>1</v>
      </c>
      <c r="AM148" s="4">
        <v>9</v>
      </c>
      <c r="AN148" s="4">
        <v>102228.90949999999</v>
      </c>
      <c r="AO148" s="4">
        <v>11359</v>
      </c>
      <c r="AP148" s="4">
        <v>0</v>
      </c>
      <c r="AQ148" s="77">
        <v>11359</v>
      </c>
    </row>
    <row r="149" spans="1:43" s="4" customFormat="1">
      <c r="A149" s="2">
        <v>429163262</v>
      </c>
      <c r="B149" s="10" t="s">
        <v>80</v>
      </c>
      <c r="C149" s="15">
        <v>0</v>
      </c>
      <c r="D149" s="15">
        <v>0</v>
      </c>
      <c r="E149" s="15">
        <v>0</v>
      </c>
      <c r="F149" s="15">
        <v>0</v>
      </c>
      <c r="G149" s="15">
        <v>1</v>
      </c>
      <c r="H149" s="15">
        <v>2</v>
      </c>
      <c r="I149" s="15">
        <v>0.15</v>
      </c>
      <c r="J149" s="15">
        <v>0</v>
      </c>
      <c r="K149" s="15">
        <v>0</v>
      </c>
      <c r="L149" s="15">
        <v>0</v>
      </c>
      <c r="M149" s="15">
        <v>1</v>
      </c>
      <c r="N149" s="15">
        <v>0</v>
      </c>
      <c r="O149" s="15">
        <v>2</v>
      </c>
      <c r="P149" s="15">
        <v>1</v>
      </c>
      <c r="Q149" s="15">
        <v>4</v>
      </c>
      <c r="R149" s="16">
        <v>1</v>
      </c>
      <c r="S149" s="15">
        <v>10</v>
      </c>
      <c r="T149" s="2"/>
      <c r="U149" s="1">
        <v>1832.8389999999999</v>
      </c>
      <c r="V149" s="1">
        <v>2629.68</v>
      </c>
      <c r="W149" s="1">
        <v>25945.2045</v>
      </c>
      <c r="X149" s="1">
        <v>3262.4650000000001</v>
      </c>
      <c r="Y149" s="1">
        <v>815.18500000000006</v>
      </c>
      <c r="Z149" s="1">
        <v>2321.1775000000002</v>
      </c>
      <c r="AA149" s="1">
        <v>1316.02</v>
      </c>
      <c r="AB149" s="1">
        <v>1330.77</v>
      </c>
      <c r="AC149" s="1">
        <v>5720.7179999999998</v>
      </c>
      <c r="AD149" s="1">
        <v>4507.4229999999998</v>
      </c>
      <c r="AE149" s="1">
        <v>0</v>
      </c>
      <c r="AF149" s="4">
        <v>49681.481999999996</v>
      </c>
      <c r="AH149" s="4">
        <v>429163262</v>
      </c>
      <c r="AI149" s="4" t="s">
        <v>1653</v>
      </c>
      <c r="AJ149" s="2" t="s">
        <v>1565</v>
      </c>
      <c r="AK149" s="2" t="s">
        <v>1641</v>
      </c>
      <c r="AL149" s="4">
        <v>1</v>
      </c>
      <c r="AM149" s="4">
        <v>4</v>
      </c>
      <c r="AN149" s="4">
        <v>49681.481999999996</v>
      </c>
      <c r="AO149" s="4">
        <v>12420</v>
      </c>
      <c r="AP149" s="4">
        <v>0</v>
      </c>
      <c r="AQ149" s="77">
        <v>12420</v>
      </c>
    </row>
    <row r="150" spans="1:43" s="4" customFormat="1">
      <c r="A150" s="2">
        <v>429163291</v>
      </c>
      <c r="B150" s="10" t="s">
        <v>80</v>
      </c>
      <c r="C150" s="15">
        <v>0</v>
      </c>
      <c r="D150" s="15">
        <v>0</v>
      </c>
      <c r="E150" s="15">
        <v>0</v>
      </c>
      <c r="F150" s="15">
        <v>0</v>
      </c>
      <c r="G150" s="15">
        <v>1</v>
      </c>
      <c r="H150" s="15">
        <v>3</v>
      </c>
      <c r="I150" s="15">
        <v>0.15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1</v>
      </c>
      <c r="P150" s="15">
        <v>2</v>
      </c>
      <c r="Q150" s="15">
        <v>4</v>
      </c>
      <c r="R150" s="16">
        <v>1</v>
      </c>
      <c r="S150" s="15">
        <v>10</v>
      </c>
      <c r="T150" s="2"/>
      <c r="U150" s="1">
        <v>1832.8389999999999</v>
      </c>
      <c r="V150" s="1">
        <v>2629.68</v>
      </c>
      <c r="W150" s="1">
        <v>25306.354500000001</v>
      </c>
      <c r="X150" s="1">
        <v>3107.585</v>
      </c>
      <c r="Y150" s="1">
        <v>779.10500000000002</v>
      </c>
      <c r="Z150" s="1">
        <v>2582.9675000000002</v>
      </c>
      <c r="AA150" s="1">
        <v>1390.05</v>
      </c>
      <c r="AB150" s="1">
        <v>1692.8999999999999</v>
      </c>
      <c r="AC150" s="1">
        <v>5467.4179999999997</v>
      </c>
      <c r="AD150" s="1">
        <v>4247.4830000000002</v>
      </c>
      <c r="AE150" s="1">
        <v>0</v>
      </c>
      <c r="AF150" s="4">
        <v>49036.382000000005</v>
      </c>
      <c r="AH150" s="4">
        <v>429163291</v>
      </c>
      <c r="AI150" s="4" t="s">
        <v>1653</v>
      </c>
      <c r="AJ150" s="2" t="s">
        <v>1565</v>
      </c>
      <c r="AK150" s="2" t="s">
        <v>1659</v>
      </c>
      <c r="AL150" s="4">
        <v>1</v>
      </c>
      <c r="AM150" s="4">
        <v>4</v>
      </c>
      <c r="AN150" s="4">
        <v>49036.382000000005</v>
      </c>
      <c r="AO150" s="4">
        <v>12259</v>
      </c>
      <c r="AP150" s="4">
        <v>0</v>
      </c>
      <c r="AQ150" s="77">
        <v>12259</v>
      </c>
    </row>
    <row r="151" spans="1:43" s="4" customFormat="1">
      <c r="A151" s="2">
        <v>430170009</v>
      </c>
      <c r="B151" s="10" t="s">
        <v>682</v>
      </c>
      <c r="C151" s="15">
        <v>0</v>
      </c>
      <c r="D151" s="15">
        <v>0</v>
      </c>
      <c r="E151" s="15">
        <v>0</v>
      </c>
      <c r="F151" s="15">
        <v>0</v>
      </c>
      <c r="G151" s="15">
        <v>1</v>
      </c>
      <c r="H151" s="15">
        <v>0</v>
      </c>
      <c r="I151" s="15">
        <v>3.7499999999999999E-2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1</v>
      </c>
      <c r="R151" s="16">
        <v>1.0649999999999999</v>
      </c>
      <c r="S151" s="15">
        <v>1</v>
      </c>
      <c r="T151" s="2"/>
      <c r="U151" s="1">
        <v>487.99338374999996</v>
      </c>
      <c r="V151" s="1">
        <v>700.15229999999997</v>
      </c>
      <c r="W151" s="1">
        <v>3156.2538356249997</v>
      </c>
      <c r="X151" s="1">
        <v>901.84599375000005</v>
      </c>
      <c r="Y151" s="1">
        <v>153.69680624999998</v>
      </c>
      <c r="Z151" s="1">
        <v>449.39937500000002</v>
      </c>
      <c r="AA151" s="1">
        <v>310.96935000000002</v>
      </c>
      <c r="AB151" s="1">
        <v>227.70765</v>
      </c>
      <c r="AC151" s="1">
        <v>1078.5862049999998</v>
      </c>
      <c r="AD151" s="1">
        <v>836.66075000000001</v>
      </c>
      <c r="AE151" s="1">
        <v>0</v>
      </c>
      <c r="AF151" s="4">
        <v>8303.2656493750001</v>
      </c>
      <c r="AH151" s="4">
        <v>430170009</v>
      </c>
      <c r="AI151" s="4" t="s">
        <v>1660</v>
      </c>
      <c r="AJ151" s="2" t="s">
        <v>1615</v>
      </c>
      <c r="AK151" s="2" t="s">
        <v>1645</v>
      </c>
      <c r="AL151" s="4">
        <v>1</v>
      </c>
      <c r="AM151" s="4">
        <v>1</v>
      </c>
      <c r="AN151" s="4">
        <v>8303.2656493750001</v>
      </c>
      <c r="AO151" s="4">
        <v>8303</v>
      </c>
      <c r="AP151" s="4">
        <v>0</v>
      </c>
      <c r="AQ151" s="77">
        <v>8303</v>
      </c>
    </row>
    <row r="152" spans="1:43" s="4" customFormat="1">
      <c r="A152" s="2">
        <v>430170014</v>
      </c>
      <c r="B152" s="10" t="s">
        <v>682</v>
      </c>
      <c r="C152" s="15">
        <v>0</v>
      </c>
      <c r="D152" s="15">
        <v>0</v>
      </c>
      <c r="E152" s="15">
        <v>0</v>
      </c>
      <c r="F152" s="15">
        <v>0</v>
      </c>
      <c r="G152" s="15">
        <v>8</v>
      </c>
      <c r="H152" s="15">
        <v>23</v>
      </c>
      <c r="I152" s="15">
        <v>1.1625000000000001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2</v>
      </c>
      <c r="Q152" s="15">
        <v>31</v>
      </c>
      <c r="R152" s="16">
        <v>1.0649999999999999</v>
      </c>
      <c r="S152" s="15">
        <v>1</v>
      </c>
      <c r="T152" s="2"/>
      <c r="U152" s="1">
        <v>15127.794896250001</v>
      </c>
      <c r="V152" s="1">
        <v>21704.721300000001</v>
      </c>
      <c r="W152" s="1">
        <v>134713.806804375</v>
      </c>
      <c r="X152" s="1">
        <v>25674.046856249999</v>
      </c>
      <c r="Y152" s="1">
        <v>4806.8069437499998</v>
      </c>
      <c r="Z152" s="1">
        <v>19952.550625000003</v>
      </c>
      <c r="AA152" s="1">
        <v>11453.414699999999</v>
      </c>
      <c r="AB152" s="1">
        <v>13898.431049999997</v>
      </c>
      <c r="AC152" s="1">
        <v>33732.082604999996</v>
      </c>
      <c r="AD152" s="1">
        <v>25888.273250000002</v>
      </c>
      <c r="AE152" s="1">
        <v>0</v>
      </c>
      <c r="AF152" s="4">
        <v>306951.92903062503</v>
      </c>
      <c r="AH152" s="4">
        <v>430170014</v>
      </c>
      <c r="AI152" s="4" t="s">
        <v>1660</v>
      </c>
      <c r="AJ152" s="2" t="s">
        <v>1615</v>
      </c>
      <c r="AK152" s="2" t="s">
        <v>1612</v>
      </c>
      <c r="AL152" s="4">
        <v>1</v>
      </c>
      <c r="AM152" s="4">
        <v>31</v>
      </c>
      <c r="AN152" s="4">
        <v>306951.92903062503</v>
      </c>
      <c r="AO152" s="4">
        <v>9902</v>
      </c>
      <c r="AP152" s="4">
        <v>0</v>
      </c>
      <c r="AQ152" s="77">
        <v>9902</v>
      </c>
    </row>
    <row r="153" spans="1:43" s="4" customFormat="1">
      <c r="A153" s="2">
        <v>430170017</v>
      </c>
      <c r="B153" s="10" t="s">
        <v>682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1</v>
      </c>
      <c r="I153" s="15">
        <v>3.7499999999999999E-2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1</v>
      </c>
      <c r="R153" s="16">
        <v>1.0649999999999999</v>
      </c>
      <c r="S153" s="15">
        <v>1</v>
      </c>
      <c r="T153" s="2"/>
      <c r="U153" s="1">
        <v>487.99338374999996</v>
      </c>
      <c r="V153" s="1">
        <v>700.15229999999997</v>
      </c>
      <c r="W153" s="1">
        <v>4485.7359356249999</v>
      </c>
      <c r="X153" s="1">
        <v>802.57734374999995</v>
      </c>
      <c r="Y153" s="1">
        <v>149.51135624999998</v>
      </c>
      <c r="Z153" s="1">
        <v>711.18937500000004</v>
      </c>
      <c r="AA153" s="1">
        <v>389.81129999999996</v>
      </c>
      <c r="AB153" s="1">
        <v>525.0769499999999</v>
      </c>
      <c r="AC153" s="1">
        <v>1049.2028549999998</v>
      </c>
      <c r="AD153" s="1">
        <v>808.49074999999993</v>
      </c>
      <c r="AE153" s="1">
        <v>0</v>
      </c>
      <c r="AF153" s="4">
        <v>10109.741549375001</v>
      </c>
      <c r="AH153" s="4">
        <v>430170017</v>
      </c>
      <c r="AI153" s="4" t="s">
        <v>1660</v>
      </c>
      <c r="AJ153" s="2" t="s">
        <v>1615</v>
      </c>
      <c r="AK153" s="2" t="s">
        <v>1661</v>
      </c>
      <c r="AL153" s="4">
        <v>1</v>
      </c>
      <c r="AM153" s="4">
        <v>1</v>
      </c>
      <c r="AN153" s="4">
        <v>10109.741549375001</v>
      </c>
      <c r="AO153" s="4">
        <v>10110</v>
      </c>
      <c r="AP153" s="4">
        <v>0</v>
      </c>
      <c r="AQ153" s="77">
        <v>10110</v>
      </c>
    </row>
    <row r="154" spans="1:43" s="4" customFormat="1">
      <c r="A154" s="2">
        <v>430170031</v>
      </c>
      <c r="B154" s="10" t="s">
        <v>682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2</v>
      </c>
      <c r="I154" s="15">
        <v>7.4999999999999997E-2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2</v>
      </c>
      <c r="R154" s="16">
        <v>1.0649999999999999</v>
      </c>
      <c r="S154" s="15">
        <v>1</v>
      </c>
      <c r="T154" s="2"/>
      <c r="U154" s="1">
        <v>975.98676749999993</v>
      </c>
      <c r="V154" s="1">
        <v>1400.3045999999999</v>
      </c>
      <c r="W154" s="1">
        <v>8971.4718712499998</v>
      </c>
      <c r="X154" s="1">
        <v>1605.1546874999999</v>
      </c>
      <c r="Y154" s="1">
        <v>299.02271249999995</v>
      </c>
      <c r="Z154" s="1">
        <v>1422.3787500000001</v>
      </c>
      <c r="AA154" s="1">
        <v>779.62259999999992</v>
      </c>
      <c r="AB154" s="1">
        <v>1050.1538999999998</v>
      </c>
      <c r="AC154" s="1">
        <v>2098.4057099999995</v>
      </c>
      <c r="AD154" s="1">
        <v>1616.9814999999999</v>
      </c>
      <c r="AE154" s="1">
        <v>0</v>
      </c>
      <c r="AF154" s="4">
        <v>20219.483098750003</v>
      </c>
      <c r="AH154" s="4">
        <v>430170031</v>
      </c>
      <c r="AI154" s="4" t="s">
        <v>1660</v>
      </c>
      <c r="AJ154" s="2" t="s">
        <v>1615</v>
      </c>
      <c r="AK154" s="2" t="s">
        <v>1636</v>
      </c>
      <c r="AL154" s="4">
        <v>1</v>
      </c>
      <c r="AM154" s="4">
        <v>2</v>
      </c>
      <c r="AN154" s="4">
        <v>20219.483098750003</v>
      </c>
      <c r="AO154" s="4">
        <v>10110</v>
      </c>
      <c r="AP154" s="4">
        <v>0</v>
      </c>
      <c r="AQ154" s="77">
        <v>10110</v>
      </c>
    </row>
    <row r="155" spans="1:43" s="4" customFormat="1">
      <c r="A155" s="2">
        <v>430170056</v>
      </c>
      <c r="B155" s="10" t="s">
        <v>682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1</v>
      </c>
      <c r="I155" s="15">
        <v>3.7499999999999999E-2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1</v>
      </c>
      <c r="R155" s="16">
        <v>1.0649999999999999</v>
      </c>
      <c r="S155" s="15">
        <v>1</v>
      </c>
      <c r="T155" s="2"/>
      <c r="U155" s="1">
        <v>487.99338374999996</v>
      </c>
      <c r="V155" s="1">
        <v>700.15229999999997</v>
      </c>
      <c r="W155" s="1">
        <v>4485.7359356249999</v>
      </c>
      <c r="X155" s="1">
        <v>802.57734374999995</v>
      </c>
      <c r="Y155" s="1">
        <v>149.51135624999998</v>
      </c>
      <c r="Z155" s="1">
        <v>711.18937500000004</v>
      </c>
      <c r="AA155" s="1">
        <v>389.81129999999996</v>
      </c>
      <c r="AB155" s="1">
        <v>525.0769499999999</v>
      </c>
      <c r="AC155" s="1">
        <v>1049.2028549999998</v>
      </c>
      <c r="AD155" s="1">
        <v>808.49074999999993</v>
      </c>
      <c r="AE155" s="1">
        <v>0</v>
      </c>
      <c r="AF155" s="4">
        <v>10109.741549375001</v>
      </c>
      <c r="AH155" s="4">
        <v>430170056</v>
      </c>
      <c r="AI155" s="4" t="s">
        <v>1660</v>
      </c>
      <c r="AJ155" s="2" t="s">
        <v>1615</v>
      </c>
      <c r="AK155" s="2" t="s">
        <v>1646</v>
      </c>
      <c r="AL155" s="4">
        <v>1</v>
      </c>
      <c r="AM155" s="4">
        <v>1</v>
      </c>
      <c r="AN155" s="4">
        <v>10109.741549375001</v>
      </c>
      <c r="AO155" s="4">
        <v>10110</v>
      </c>
      <c r="AP155" s="4">
        <v>0</v>
      </c>
      <c r="AQ155" s="77">
        <v>10110</v>
      </c>
    </row>
    <row r="156" spans="1:43" s="4" customFormat="1">
      <c r="A156" s="2">
        <v>430170064</v>
      </c>
      <c r="B156" s="10" t="s">
        <v>682</v>
      </c>
      <c r="C156" s="15">
        <v>0</v>
      </c>
      <c r="D156" s="15">
        <v>0</v>
      </c>
      <c r="E156" s="15">
        <v>0</v>
      </c>
      <c r="F156" s="15">
        <v>0</v>
      </c>
      <c r="G156" s="15">
        <v>26</v>
      </c>
      <c r="H156" s="15">
        <v>20</v>
      </c>
      <c r="I156" s="15">
        <v>1.7250000000000001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2</v>
      </c>
      <c r="P156" s="15">
        <v>0</v>
      </c>
      <c r="Q156" s="15">
        <v>46</v>
      </c>
      <c r="R156" s="16">
        <v>1.0649999999999999</v>
      </c>
      <c r="S156" s="15">
        <v>1</v>
      </c>
      <c r="T156" s="2"/>
      <c r="U156" s="1">
        <v>22447.695652499999</v>
      </c>
      <c r="V156" s="1">
        <v>32207.005799999999</v>
      </c>
      <c r="W156" s="1">
        <v>178069.16803874998</v>
      </c>
      <c r="X156" s="1">
        <v>39499.542712499999</v>
      </c>
      <c r="Y156" s="1">
        <v>7124.8153875000007</v>
      </c>
      <c r="Z156" s="1">
        <v>25908.171249999999</v>
      </c>
      <c r="AA156" s="1">
        <v>15881.429099999999</v>
      </c>
      <c r="AB156" s="1">
        <v>16421.937900000001</v>
      </c>
      <c r="AC156" s="1">
        <v>49999.025729999994</v>
      </c>
      <c r="AD156" s="1">
        <v>38522.694499999998</v>
      </c>
      <c r="AE156" s="1">
        <v>0</v>
      </c>
      <c r="AF156" s="4">
        <v>426081.48607124999</v>
      </c>
      <c r="AH156" s="4">
        <v>430170064</v>
      </c>
      <c r="AI156" s="4" t="s">
        <v>1660</v>
      </c>
      <c r="AJ156" s="2" t="s">
        <v>1615</v>
      </c>
      <c r="AK156" s="2" t="s">
        <v>1662</v>
      </c>
      <c r="AL156" s="4">
        <v>1</v>
      </c>
      <c r="AM156" s="4">
        <v>46</v>
      </c>
      <c r="AN156" s="4">
        <v>426081.48607124999</v>
      </c>
      <c r="AO156" s="4">
        <v>9263</v>
      </c>
      <c r="AP156" s="4">
        <v>0</v>
      </c>
      <c r="AQ156" s="77">
        <v>9263</v>
      </c>
    </row>
    <row r="157" spans="1:43" s="4" customFormat="1">
      <c r="A157" s="2">
        <v>430170100</v>
      </c>
      <c r="B157" s="10" t="s">
        <v>682</v>
      </c>
      <c r="C157" s="15">
        <v>0</v>
      </c>
      <c r="D157" s="15">
        <v>0</v>
      </c>
      <c r="E157" s="15">
        <v>0</v>
      </c>
      <c r="F157" s="15">
        <v>0</v>
      </c>
      <c r="G157" s="15">
        <v>8</v>
      </c>
      <c r="H157" s="15">
        <v>33</v>
      </c>
      <c r="I157" s="15">
        <v>1.5375000000000001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1</v>
      </c>
      <c r="Q157" s="15">
        <v>41</v>
      </c>
      <c r="R157" s="16">
        <v>1.0649999999999999</v>
      </c>
      <c r="S157" s="15">
        <v>1</v>
      </c>
      <c r="T157" s="2"/>
      <c r="U157" s="1">
        <v>20007.728733750002</v>
      </c>
      <c r="V157" s="1">
        <v>28706.244299999995</v>
      </c>
      <c r="W157" s="1">
        <v>176425.24136062499</v>
      </c>
      <c r="X157" s="1">
        <v>33699.820293749995</v>
      </c>
      <c r="Y157" s="1">
        <v>6232.6848562500008</v>
      </c>
      <c r="Z157" s="1">
        <v>27064.444374999999</v>
      </c>
      <c r="AA157" s="1">
        <v>15351.527699999999</v>
      </c>
      <c r="AB157" s="1">
        <v>19149.200550000001</v>
      </c>
      <c r="AC157" s="1">
        <v>43738.247504999992</v>
      </c>
      <c r="AD157" s="1">
        <v>33673.330750000001</v>
      </c>
      <c r="AE157" s="1">
        <v>0</v>
      </c>
      <c r="AF157" s="4">
        <v>404048.47042437497</v>
      </c>
      <c r="AH157" s="4">
        <v>430170100</v>
      </c>
      <c r="AI157" s="4" t="s">
        <v>1660</v>
      </c>
      <c r="AJ157" s="2" t="s">
        <v>1615</v>
      </c>
      <c r="AK157" s="2" t="s">
        <v>1611</v>
      </c>
      <c r="AL157" s="4">
        <v>1</v>
      </c>
      <c r="AM157" s="4">
        <v>41</v>
      </c>
      <c r="AN157" s="4">
        <v>404048.47042437497</v>
      </c>
      <c r="AO157" s="4">
        <v>9855</v>
      </c>
      <c r="AP157" s="4">
        <v>0</v>
      </c>
      <c r="AQ157" s="77">
        <v>9855</v>
      </c>
    </row>
    <row r="158" spans="1:43" s="4" customFormat="1">
      <c r="A158" s="2">
        <v>430170101</v>
      </c>
      <c r="B158" s="10" t="s">
        <v>682</v>
      </c>
      <c r="C158" s="15">
        <v>0</v>
      </c>
      <c r="D158" s="15">
        <v>0</v>
      </c>
      <c r="E158" s="15">
        <v>0</v>
      </c>
      <c r="F158" s="15">
        <v>0</v>
      </c>
      <c r="G158" s="15">
        <v>1</v>
      </c>
      <c r="H158" s="15">
        <v>0</v>
      </c>
      <c r="I158" s="15">
        <v>3.7499999999999999E-2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1</v>
      </c>
      <c r="R158" s="16">
        <v>1.0649999999999999</v>
      </c>
      <c r="S158" s="15">
        <v>1</v>
      </c>
      <c r="T158" s="2"/>
      <c r="U158" s="1">
        <v>487.99338374999996</v>
      </c>
      <c r="V158" s="1">
        <v>700.15229999999997</v>
      </c>
      <c r="W158" s="1">
        <v>3156.2538356249997</v>
      </c>
      <c r="X158" s="1">
        <v>901.84599375000005</v>
      </c>
      <c r="Y158" s="1">
        <v>153.69680624999998</v>
      </c>
      <c r="Z158" s="1">
        <v>449.39937500000002</v>
      </c>
      <c r="AA158" s="1">
        <v>310.96935000000002</v>
      </c>
      <c r="AB158" s="1">
        <v>227.70765</v>
      </c>
      <c r="AC158" s="1">
        <v>1078.5862049999998</v>
      </c>
      <c r="AD158" s="1">
        <v>836.66075000000001</v>
      </c>
      <c r="AE158" s="1">
        <v>0</v>
      </c>
      <c r="AF158" s="4">
        <v>8303.2656493750001</v>
      </c>
      <c r="AH158" s="4">
        <v>430170101</v>
      </c>
      <c r="AI158" s="4" t="s">
        <v>1660</v>
      </c>
      <c r="AJ158" s="2" t="s">
        <v>1615</v>
      </c>
      <c r="AK158" s="2" t="s">
        <v>1663</v>
      </c>
      <c r="AL158" s="4">
        <v>1</v>
      </c>
      <c r="AM158" s="4">
        <v>1</v>
      </c>
      <c r="AN158" s="4">
        <v>8303.2656493750001</v>
      </c>
      <c r="AO158" s="4">
        <v>8303</v>
      </c>
      <c r="AP158" s="4">
        <v>0</v>
      </c>
      <c r="AQ158" s="77">
        <v>8303</v>
      </c>
    </row>
    <row r="159" spans="1:43" s="4" customFormat="1">
      <c r="A159" s="2">
        <v>430170110</v>
      </c>
      <c r="B159" s="10" t="s">
        <v>682</v>
      </c>
      <c r="C159" s="15">
        <v>0</v>
      </c>
      <c r="D159" s="15">
        <v>0</v>
      </c>
      <c r="E159" s="15">
        <v>0</v>
      </c>
      <c r="F159" s="15">
        <v>0</v>
      </c>
      <c r="G159" s="15">
        <v>14</v>
      </c>
      <c r="H159" s="15">
        <v>28</v>
      </c>
      <c r="I159" s="15">
        <v>1.575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1</v>
      </c>
      <c r="P159" s="15">
        <v>2</v>
      </c>
      <c r="Q159" s="15">
        <v>42</v>
      </c>
      <c r="R159" s="16">
        <v>1.0649999999999999</v>
      </c>
      <c r="S159" s="15">
        <v>1</v>
      </c>
      <c r="T159" s="2"/>
      <c r="U159" s="1">
        <v>20495.722117499998</v>
      </c>
      <c r="V159" s="1">
        <v>29406.396599999996</v>
      </c>
      <c r="W159" s="1">
        <v>179225.93429625002</v>
      </c>
      <c r="X159" s="1">
        <v>35098.009537499995</v>
      </c>
      <c r="Y159" s="1">
        <v>6545.7802124999989</v>
      </c>
      <c r="Z159" s="1">
        <v>26204.893749999999</v>
      </c>
      <c r="AA159" s="1">
        <v>15268.2873</v>
      </c>
      <c r="AB159" s="1">
        <v>17890.061699999998</v>
      </c>
      <c r="AC159" s="1">
        <v>45935.477759999987</v>
      </c>
      <c r="AD159" s="1">
        <v>35250.541499999999</v>
      </c>
      <c r="AE159" s="1">
        <v>0</v>
      </c>
      <c r="AF159" s="4">
        <v>411321.10477375</v>
      </c>
      <c r="AH159" s="4">
        <v>430170110</v>
      </c>
      <c r="AI159" s="4" t="s">
        <v>1660</v>
      </c>
      <c r="AJ159" s="2" t="s">
        <v>1615</v>
      </c>
      <c r="AK159" s="2" t="s">
        <v>1664</v>
      </c>
      <c r="AL159" s="4">
        <v>1</v>
      </c>
      <c r="AM159" s="4">
        <v>42</v>
      </c>
      <c r="AN159" s="4">
        <v>411321.10477375</v>
      </c>
      <c r="AO159" s="4">
        <v>9793</v>
      </c>
      <c r="AP159" s="4">
        <v>0</v>
      </c>
      <c r="AQ159" s="77">
        <v>9793</v>
      </c>
    </row>
    <row r="160" spans="1:43" s="4" customFormat="1">
      <c r="A160" s="2">
        <v>430170125</v>
      </c>
      <c r="B160" s="10" t="s">
        <v>682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3</v>
      </c>
      <c r="I160" s="15">
        <v>0.1125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3</v>
      </c>
      <c r="R160" s="16">
        <v>1.0649999999999999</v>
      </c>
      <c r="S160" s="15">
        <v>1</v>
      </c>
      <c r="T160" s="2"/>
      <c r="U160" s="1">
        <v>1463.9801512499998</v>
      </c>
      <c r="V160" s="1">
        <v>2100.4568999999997</v>
      </c>
      <c r="W160" s="1">
        <v>13457.207806875</v>
      </c>
      <c r="X160" s="1">
        <v>2407.7320312500001</v>
      </c>
      <c r="Y160" s="1">
        <v>448.53406874999996</v>
      </c>
      <c r="Z160" s="1">
        <v>2133.5681250000002</v>
      </c>
      <c r="AA160" s="1">
        <v>1169.4339</v>
      </c>
      <c r="AB160" s="1">
        <v>1575.2308499999999</v>
      </c>
      <c r="AC160" s="1">
        <v>3147.608565</v>
      </c>
      <c r="AD160" s="1">
        <v>2425.4722499999998</v>
      </c>
      <c r="AE160" s="1">
        <v>0</v>
      </c>
      <c r="AF160" s="4">
        <v>30329.224648125</v>
      </c>
      <c r="AH160" s="4">
        <v>430170125</v>
      </c>
      <c r="AI160" s="4" t="s">
        <v>1660</v>
      </c>
      <c r="AJ160" s="2" t="s">
        <v>1615</v>
      </c>
      <c r="AK160" s="2" t="s">
        <v>1665</v>
      </c>
      <c r="AL160" s="4">
        <v>1</v>
      </c>
      <c r="AM160" s="4">
        <v>3</v>
      </c>
      <c r="AN160" s="4">
        <v>30329.224648125</v>
      </c>
      <c r="AO160" s="4">
        <v>10110</v>
      </c>
      <c r="AP160" s="4">
        <v>0</v>
      </c>
      <c r="AQ160" s="77">
        <v>10110</v>
      </c>
    </row>
    <row r="161" spans="1:43" s="4" customFormat="1">
      <c r="A161" s="2">
        <v>430170136</v>
      </c>
      <c r="B161" s="10" t="s">
        <v>682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2</v>
      </c>
      <c r="I161" s="15">
        <v>7.4999999999999997E-2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2</v>
      </c>
      <c r="R161" s="16">
        <v>1.0649999999999999</v>
      </c>
      <c r="S161" s="15">
        <v>1</v>
      </c>
      <c r="T161" s="2"/>
      <c r="U161" s="1">
        <v>975.98676749999993</v>
      </c>
      <c r="V161" s="1">
        <v>1400.3045999999999</v>
      </c>
      <c r="W161" s="1">
        <v>8971.4718712499998</v>
      </c>
      <c r="X161" s="1">
        <v>1605.1546874999999</v>
      </c>
      <c r="Y161" s="1">
        <v>299.02271249999995</v>
      </c>
      <c r="Z161" s="1">
        <v>1422.3787500000001</v>
      </c>
      <c r="AA161" s="1">
        <v>779.62259999999992</v>
      </c>
      <c r="AB161" s="1">
        <v>1050.1538999999998</v>
      </c>
      <c r="AC161" s="1">
        <v>2098.4057099999995</v>
      </c>
      <c r="AD161" s="1">
        <v>1616.9814999999999</v>
      </c>
      <c r="AE161" s="1">
        <v>0</v>
      </c>
      <c r="AF161" s="4">
        <v>20219.483098750003</v>
      </c>
      <c r="AH161" s="4">
        <v>430170136</v>
      </c>
      <c r="AI161" s="4" t="s">
        <v>1660</v>
      </c>
      <c r="AJ161" s="2" t="s">
        <v>1615</v>
      </c>
      <c r="AK161" s="2" t="s">
        <v>1613</v>
      </c>
      <c r="AL161" s="4">
        <v>1</v>
      </c>
      <c r="AM161" s="4">
        <v>2</v>
      </c>
      <c r="AN161" s="4">
        <v>20219.483098750003</v>
      </c>
      <c r="AO161" s="4">
        <v>10110</v>
      </c>
      <c r="AP161" s="4">
        <v>0</v>
      </c>
      <c r="AQ161" s="77">
        <v>10110</v>
      </c>
    </row>
    <row r="162" spans="1:43" s="4" customFormat="1">
      <c r="A162" s="2">
        <v>430170138</v>
      </c>
      <c r="B162" s="10" t="s">
        <v>682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1</v>
      </c>
      <c r="I162" s="15">
        <v>3.7499999999999999E-2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6">
        <v>1.0649999999999999</v>
      </c>
      <c r="S162" s="15">
        <v>1</v>
      </c>
      <c r="T162" s="2"/>
      <c r="U162" s="1">
        <v>487.99338374999996</v>
      </c>
      <c r="V162" s="1">
        <v>700.15229999999997</v>
      </c>
      <c r="W162" s="1">
        <v>4485.7359356249999</v>
      </c>
      <c r="X162" s="1">
        <v>802.57734374999995</v>
      </c>
      <c r="Y162" s="1">
        <v>149.51135624999998</v>
      </c>
      <c r="Z162" s="1">
        <v>711.18937500000004</v>
      </c>
      <c r="AA162" s="1">
        <v>389.81129999999996</v>
      </c>
      <c r="AB162" s="1">
        <v>525.0769499999999</v>
      </c>
      <c r="AC162" s="1">
        <v>1049.2028549999998</v>
      </c>
      <c r="AD162" s="1">
        <v>808.49074999999993</v>
      </c>
      <c r="AE162" s="1">
        <v>0</v>
      </c>
      <c r="AF162" s="4">
        <v>10109.741549375001</v>
      </c>
      <c r="AH162" s="4">
        <v>430170138</v>
      </c>
      <c r="AI162" s="4" t="s">
        <v>1660</v>
      </c>
      <c r="AJ162" s="2" t="s">
        <v>1615</v>
      </c>
      <c r="AK162" s="2" t="s">
        <v>1666</v>
      </c>
      <c r="AL162" s="4">
        <v>1</v>
      </c>
      <c r="AM162" s="4">
        <v>1</v>
      </c>
      <c r="AN162" s="4">
        <v>10109.741549375001</v>
      </c>
      <c r="AO162" s="4">
        <v>10110</v>
      </c>
      <c r="AP162" s="4">
        <v>0</v>
      </c>
      <c r="AQ162" s="77">
        <v>10110</v>
      </c>
    </row>
    <row r="163" spans="1:43" s="4" customFormat="1">
      <c r="A163" s="2">
        <v>430170139</v>
      </c>
      <c r="B163" s="10" t="s">
        <v>682</v>
      </c>
      <c r="C163" s="15">
        <v>0</v>
      </c>
      <c r="D163" s="15">
        <v>0</v>
      </c>
      <c r="E163" s="15">
        <v>0</v>
      </c>
      <c r="F163" s="15">
        <v>0</v>
      </c>
      <c r="G163" s="15">
        <v>5</v>
      </c>
      <c r="H163" s="15">
        <v>8</v>
      </c>
      <c r="I163" s="15">
        <v>0.48749999999999999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1</v>
      </c>
      <c r="Q163" s="15">
        <v>13</v>
      </c>
      <c r="R163" s="16">
        <v>1.0649999999999999</v>
      </c>
      <c r="S163" s="15">
        <v>1</v>
      </c>
      <c r="T163" s="2"/>
      <c r="U163" s="1">
        <v>6343.9139887499996</v>
      </c>
      <c r="V163" s="1">
        <v>9101.9798999999985</v>
      </c>
      <c r="W163" s="1">
        <v>54813.081463124996</v>
      </c>
      <c r="X163" s="1">
        <v>10929.84871875</v>
      </c>
      <c r="Y163" s="1">
        <v>2033.8105312499997</v>
      </c>
      <c r="Z163" s="1">
        <v>7936.5118750000001</v>
      </c>
      <c r="AA163" s="1">
        <v>4673.3371499999994</v>
      </c>
      <c r="AB163" s="1">
        <v>5339.1538499999997</v>
      </c>
      <c r="AC163" s="1">
        <v>14272.417514999999</v>
      </c>
      <c r="AD163" s="1">
        <v>10951.079750000001</v>
      </c>
      <c r="AE163" s="1">
        <v>0</v>
      </c>
      <c r="AF163" s="4">
        <v>126395.13474187498</v>
      </c>
      <c r="AH163" s="4">
        <v>430170139</v>
      </c>
      <c r="AI163" s="4" t="s">
        <v>1660</v>
      </c>
      <c r="AJ163" s="2" t="s">
        <v>1615</v>
      </c>
      <c r="AK163" s="2" t="s">
        <v>1614</v>
      </c>
      <c r="AL163" s="4">
        <v>1</v>
      </c>
      <c r="AM163" s="4">
        <v>13</v>
      </c>
      <c r="AN163" s="4">
        <v>126395.13474187498</v>
      </c>
      <c r="AO163" s="4">
        <v>9723</v>
      </c>
      <c r="AP163" s="4">
        <v>0</v>
      </c>
      <c r="AQ163" s="77">
        <v>9723</v>
      </c>
    </row>
    <row r="164" spans="1:43" s="4" customFormat="1">
      <c r="A164" s="2">
        <v>430170141</v>
      </c>
      <c r="B164" s="10" t="s">
        <v>682</v>
      </c>
      <c r="C164" s="15">
        <v>0</v>
      </c>
      <c r="D164" s="15">
        <v>0</v>
      </c>
      <c r="E164" s="15">
        <v>0</v>
      </c>
      <c r="F164" s="15">
        <v>0</v>
      </c>
      <c r="G164" s="15">
        <v>39</v>
      </c>
      <c r="H164" s="15">
        <v>44</v>
      </c>
      <c r="I164" s="15">
        <v>3.15</v>
      </c>
      <c r="J164" s="15">
        <v>0</v>
      </c>
      <c r="K164" s="15">
        <v>0</v>
      </c>
      <c r="L164" s="15">
        <v>0</v>
      </c>
      <c r="M164" s="15">
        <v>1</v>
      </c>
      <c r="N164" s="15">
        <v>0</v>
      </c>
      <c r="O164" s="15">
        <v>2</v>
      </c>
      <c r="P164" s="15">
        <v>5</v>
      </c>
      <c r="Q164" s="15">
        <v>84</v>
      </c>
      <c r="R164" s="16">
        <v>1.0649999999999999</v>
      </c>
      <c r="S164" s="15">
        <v>2</v>
      </c>
      <c r="T164" s="2"/>
      <c r="U164" s="1">
        <v>40991.444234999995</v>
      </c>
      <c r="V164" s="1">
        <v>58812.793199999993</v>
      </c>
      <c r="W164" s="1">
        <v>347887.20704249997</v>
      </c>
      <c r="X164" s="1">
        <v>71452.921424999993</v>
      </c>
      <c r="Y164" s="1">
        <v>13250.405174999996</v>
      </c>
      <c r="Z164" s="1">
        <v>49268.307500000003</v>
      </c>
      <c r="AA164" s="1">
        <v>29590.471199999996</v>
      </c>
      <c r="AB164" s="1">
        <v>32123.392650000002</v>
      </c>
      <c r="AC164" s="1">
        <v>92985.882719999994</v>
      </c>
      <c r="AD164" s="1">
        <v>71393.003000000012</v>
      </c>
      <c r="AE164" s="1">
        <v>0</v>
      </c>
      <c r="AF164" s="4">
        <v>807755.82814750005</v>
      </c>
      <c r="AH164" s="4">
        <v>430170141</v>
      </c>
      <c r="AI164" s="4" t="s">
        <v>1660</v>
      </c>
      <c r="AJ164" s="2" t="s">
        <v>1615</v>
      </c>
      <c r="AK164" s="2" t="s">
        <v>1667</v>
      </c>
      <c r="AL164" s="4">
        <v>1</v>
      </c>
      <c r="AM164" s="4">
        <v>84</v>
      </c>
      <c r="AN164" s="4">
        <v>807755.82814750005</v>
      </c>
      <c r="AO164" s="4">
        <v>9616</v>
      </c>
      <c r="AP164" s="4">
        <v>0</v>
      </c>
      <c r="AQ164" s="77">
        <v>9616</v>
      </c>
    </row>
    <row r="165" spans="1:43" s="4" customFormat="1">
      <c r="A165" s="2">
        <v>430170153</v>
      </c>
      <c r="B165" s="10" t="s">
        <v>682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1</v>
      </c>
      <c r="I165" s="15">
        <v>3.7499999999999999E-2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1</v>
      </c>
      <c r="R165" s="16">
        <v>1.0649999999999999</v>
      </c>
      <c r="S165" s="15">
        <v>1</v>
      </c>
      <c r="T165" s="2"/>
      <c r="U165" s="1">
        <v>487.99338374999996</v>
      </c>
      <c r="V165" s="1">
        <v>700.15229999999997</v>
      </c>
      <c r="W165" s="1">
        <v>4485.7359356249999</v>
      </c>
      <c r="X165" s="1">
        <v>802.57734374999995</v>
      </c>
      <c r="Y165" s="1">
        <v>149.51135624999998</v>
      </c>
      <c r="Z165" s="1">
        <v>711.18937500000004</v>
      </c>
      <c r="AA165" s="1">
        <v>389.81129999999996</v>
      </c>
      <c r="AB165" s="1">
        <v>525.0769499999999</v>
      </c>
      <c r="AC165" s="1">
        <v>1049.2028549999998</v>
      </c>
      <c r="AD165" s="1">
        <v>808.49074999999993</v>
      </c>
      <c r="AE165" s="1">
        <v>0</v>
      </c>
      <c r="AF165" s="4">
        <v>10109.741549375001</v>
      </c>
      <c r="AH165" s="4">
        <v>430170153</v>
      </c>
      <c r="AI165" s="4" t="s">
        <v>1660</v>
      </c>
      <c r="AJ165" s="2" t="s">
        <v>1615</v>
      </c>
      <c r="AK165" s="2" t="s">
        <v>1668</v>
      </c>
      <c r="AL165" s="4">
        <v>1</v>
      </c>
      <c r="AM165" s="4">
        <v>1</v>
      </c>
      <c r="AN165" s="4">
        <v>10109.741549375001</v>
      </c>
      <c r="AO165" s="4">
        <v>10110</v>
      </c>
      <c r="AP165" s="4">
        <v>0</v>
      </c>
      <c r="AQ165" s="77">
        <v>10110</v>
      </c>
    </row>
    <row r="166" spans="1:43" s="4" customFormat="1">
      <c r="A166" s="2">
        <v>430170158</v>
      </c>
      <c r="B166" s="10" t="s">
        <v>682</v>
      </c>
      <c r="C166" s="15">
        <v>0</v>
      </c>
      <c r="D166" s="15">
        <v>0</v>
      </c>
      <c r="E166" s="15">
        <v>0</v>
      </c>
      <c r="F166" s="15">
        <v>0</v>
      </c>
      <c r="G166" s="15">
        <v>2</v>
      </c>
      <c r="H166" s="15">
        <v>3</v>
      </c>
      <c r="I166" s="15">
        <v>0.1875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5</v>
      </c>
      <c r="R166" s="16">
        <v>1.0649999999999999</v>
      </c>
      <c r="S166" s="15">
        <v>1</v>
      </c>
      <c r="T166" s="2"/>
      <c r="U166" s="1">
        <v>2439.9669187499999</v>
      </c>
      <c r="V166" s="1">
        <v>3500.7614999999992</v>
      </c>
      <c r="W166" s="1">
        <v>19769.715478124999</v>
      </c>
      <c r="X166" s="1">
        <v>4211.42401875</v>
      </c>
      <c r="Y166" s="1">
        <v>755.92768124999998</v>
      </c>
      <c r="Z166" s="1">
        <v>3032.3668750000002</v>
      </c>
      <c r="AA166" s="1">
        <v>1791.3725999999999</v>
      </c>
      <c r="AB166" s="1">
        <v>2030.64615</v>
      </c>
      <c r="AC166" s="1">
        <v>5304.7809749999997</v>
      </c>
      <c r="AD166" s="1">
        <v>4098.7937499999998</v>
      </c>
      <c r="AE166" s="1">
        <v>0</v>
      </c>
      <c r="AF166" s="4">
        <v>46935.755946874997</v>
      </c>
      <c r="AH166" s="4">
        <v>430170158</v>
      </c>
      <c r="AI166" s="4" t="s">
        <v>1660</v>
      </c>
      <c r="AJ166" s="2" t="s">
        <v>1615</v>
      </c>
      <c r="AK166" s="2" t="s">
        <v>1669</v>
      </c>
      <c r="AL166" s="4">
        <v>1</v>
      </c>
      <c r="AM166" s="4">
        <v>5</v>
      </c>
      <c r="AN166" s="4">
        <v>46935.755946874997</v>
      </c>
      <c r="AO166" s="4">
        <v>9387</v>
      </c>
      <c r="AP166" s="4">
        <v>0</v>
      </c>
      <c r="AQ166" s="77">
        <v>9387</v>
      </c>
    </row>
    <row r="167" spans="1:43" s="4" customFormat="1">
      <c r="A167" s="2">
        <v>430170170</v>
      </c>
      <c r="B167" s="10" t="s">
        <v>682</v>
      </c>
      <c r="C167" s="15">
        <v>0</v>
      </c>
      <c r="D167" s="15">
        <v>0</v>
      </c>
      <c r="E167" s="15">
        <v>0</v>
      </c>
      <c r="F167" s="15">
        <v>0</v>
      </c>
      <c r="G167" s="15">
        <v>261</v>
      </c>
      <c r="H167" s="15">
        <v>213</v>
      </c>
      <c r="I167" s="15">
        <v>17.774999999999999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29</v>
      </c>
      <c r="P167" s="15">
        <v>23</v>
      </c>
      <c r="Q167" s="15">
        <v>474</v>
      </c>
      <c r="R167" s="16">
        <v>1.0649999999999999</v>
      </c>
      <c r="S167" s="15">
        <v>2</v>
      </c>
      <c r="T167" s="2"/>
      <c r="U167" s="1">
        <v>231308.86389749998</v>
      </c>
      <c r="V167" s="1">
        <v>331872.19019999995</v>
      </c>
      <c r="W167" s="1">
        <v>1944565.4889862498</v>
      </c>
      <c r="X167" s="1">
        <v>406330.77858749992</v>
      </c>
      <c r="Y167" s="1">
        <v>75599.251312499997</v>
      </c>
      <c r="Z167" s="1">
        <v>268776.57375000004</v>
      </c>
      <c r="AA167" s="1">
        <v>164192.80724999998</v>
      </c>
      <c r="AB167" s="1">
        <v>171273.08699999997</v>
      </c>
      <c r="AC167" s="1">
        <v>530524.15661999991</v>
      </c>
      <c r="AD167" s="1">
        <v>406334.54550000001</v>
      </c>
      <c r="AE167" s="1">
        <v>0</v>
      </c>
      <c r="AF167" s="4">
        <v>4530777.7431037501</v>
      </c>
      <c r="AH167" s="4">
        <v>430170170</v>
      </c>
      <c r="AI167" s="4" t="s">
        <v>1660</v>
      </c>
      <c r="AJ167" s="2" t="s">
        <v>1615</v>
      </c>
      <c r="AK167" s="2" t="s">
        <v>1615</v>
      </c>
      <c r="AL167" s="4">
        <v>1</v>
      </c>
      <c r="AM167" s="4">
        <v>474</v>
      </c>
      <c r="AN167" s="4">
        <v>4530777.7431037501</v>
      </c>
      <c r="AO167" s="4">
        <v>9559</v>
      </c>
      <c r="AP167" s="4">
        <v>0</v>
      </c>
      <c r="AQ167" s="77">
        <v>9559</v>
      </c>
    </row>
    <row r="168" spans="1:43" s="4" customFormat="1">
      <c r="A168" s="2">
        <v>430170174</v>
      </c>
      <c r="B168" s="10" t="s">
        <v>682</v>
      </c>
      <c r="C168" s="15">
        <v>0</v>
      </c>
      <c r="D168" s="15">
        <v>0</v>
      </c>
      <c r="E168" s="15">
        <v>0</v>
      </c>
      <c r="F168" s="15">
        <v>0</v>
      </c>
      <c r="G168" s="15">
        <v>17</v>
      </c>
      <c r="H168" s="15">
        <v>5</v>
      </c>
      <c r="I168" s="15">
        <v>0.82499999999999996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1</v>
      </c>
      <c r="Q168" s="15">
        <v>22</v>
      </c>
      <c r="R168" s="16">
        <v>1.0649999999999999</v>
      </c>
      <c r="S168" s="15">
        <v>1</v>
      </c>
      <c r="T168" s="2"/>
      <c r="U168" s="1">
        <v>10735.8544425</v>
      </c>
      <c r="V168" s="1">
        <v>15403.3506</v>
      </c>
      <c r="W168" s="1">
        <v>79230.919683749991</v>
      </c>
      <c r="X168" s="1">
        <v>19344.2686125</v>
      </c>
      <c r="Y168" s="1">
        <v>3429.6381375000005</v>
      </c>
      <c r="Z168" s="1">
        <v>11195.73625</v>
      </c>
      <c r="AA168" s="1">
        <v>7235.5354500000003</v>
      </c>
      <c r="AB168" s="1">
        <v>6496.4147999999996</v>
      </c>
      <c r="AC168" s="1">
        <v>24067.843409999994</v>
      </c>
      <c r="AD168" s="1">
        <v>18565.536500000002</v>
      </c>
      <c r="AE168" s="1">
        <v>0</v>
      </c>
      <c r="AF168" s="4">
        <v>195705.09788625001</v>
      </c>
      <c r="AH168" s="4">
        <v>430170174</v>
      </c>
      <c r="AI168" s="4" t="s">
        <v>1660</v>
      </c>
      <c r="AJ168" s="2" t="s">
        <v>1615</v>
      </c>
      <c r="AK168" s="2" t="s">
        <v>1616</v>
      </c>
      <c r="AL168" s="4">
        <v>1</v>
      </c>
      <c r="AM168" s="4">
        <v>22</v>
      </c>
      <c r="AN168" s="4">
        <v>195705.09788625001</v>
      </c>
      <c r="AO168" s="4">
        <v>8896</v>
      </c>
      <c r="AP168" s="4">
        <v>0</v>
      </c>
      <c r="AQ168" s="77">
        <v>8896</v>
      </c>
    </row>
    <row r="169" spans="1:43" s="4" customFormat="1">
      <c r="A169" s="2">
        <v>430170177</v>
      </c>
      <c r="B169" s="10" t="s">
        <v>682</v>
      </c>
      <c r="C169" s="15">
        <v>0</v>
      </c>
      <c r="D169" s="15">
        <v>0</v>
      </c>
      <c r="E169" s="15">
        <v>0</v>
      </c>
      <c r="F169" s="15">
        <v>0</v>
      </c>
      <c r="G169" s="15">
        <v>2</v>
      </c>
      <c r="H169" s="15">
        <v>3</v>
      </c>
      <c r="I169" s="15">
        <v>0.1875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5</v>
      </c>
      <c r="R169" s="16">
        <v>1.0649999999999999</v>
      </c>
      <c r="S169" s="15">
        <v>1</v>
      </c>
      <c r="T169" s="2"/>
      <c r="U169" s="1">
        <v>2439.9669187499999</v>
      </c>
      <c r="V169" s="1">
        <v>3500.7614999999992</v>
      </c>
      <c r="W169" s="1">
        <v>19769.715478124999</v>
      </c>
      <c r="X169" s="1">
        <v>4211.42401875</v>
      </c>
      <c r="Y169" s="1">
        <v>755.92768124999998</v>
      </c>
      <c r="Z169" s="1">
        <v>3032.3668750000002</v>
      </c>
      <c r="AA169" s="1">
        <v>1791.3725999999999</v>
      </c>
      <c r="AB169" s="1">
        <v>2030.64615</v>
      </c>
      <c r="AC169" s="1">
        <v>5304.7809749999997</v>
      </c>
      <c r="AD169" s="1">
        <v>4098.7937499999998</v>
      </c>
      <c r="AE169" s="1">
        <v>0</v>
      </c>
      <c r="AF169" s="4">
        <v>46935.755946874997</v>
      </c>
      <c r="AH169" s="4">
        <v>430170177</v>
      </c>
      <c r="AI169" s="4" t="s">
        <v>1660</v>
      </c>
      <c r="AJ169" s="2" t="s">
        <v>1615</v>
      </c>
      <c r="AK169" s="2" t="s">
        <v>1670</v>
      </c>
      <c r="AL169" s="4">
        <v>1</v>
      </c>
      <c r="AM169" s="4">
        <v>5</v>
      </c>
      <c r="AN169" s="4">
        <v>46935.755946874997</v>
      </c>
      <c r="AO169" s="4">
        <v>9387</v>
      </c>
      <c r="AP169" s="4">
        <v>0</v>
      </c>
      <c r="AQ169" s="77">
        <v>9387</v>
      </c>
    </row>
    <row r="170" spans="1:43" s="4" customFormat="1">
      <c r="A170" s="2">
        <v>430170198</v>
      </c>
      <c r="B170" s="10" t="s">
        <v>682</v>
      </c>
      <c r="C170" s="15">
        <v>0</v>
      </c>
      <c r="D170" s="15">
        <v>0</v>
      </c>
      <c r="E170" s="15">
        <v>0</v>
      </c>
      <c r="F170" s="15">
        <v>0</v>
      </c>
      <c r="G170" s="15">
        <v>1</v>
      </c>
      <c r="H170" s="15">
        <v>6</v>
      </c>
      <c r="I170" s="15">
        <v>0.26250000000000001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7</v>
      </c>
      <c r="R170" s="16">
        <v>1.0649999999999999</v>
      </c>
      <c r="S170" s="15">
        <v>1</v>
      </c>
      <c r="T170" s="2"/>
      <c r="U170" s="1">
        <v>3415.9536862499999</v>
      </c>
      <c r="V170" s="1">
        <v>4901.0660999999991</v>
      </c>
      <c r="W170" s="1">
        <v>30070.669449375</v>
      </c>
      <c r="X170" s="1">
        <v>5717.3100562499994</v>
      </c>
      <c r="Y170" s="1">
        <v>1050.7649437499999</v>
      </c>
      <c r="Z170" s="1">
        <v>4716.5356250000004</v>
      </c>
      <c r="AA170" s="1">
        <v>2649.8371499999994</v>
      </c>
      <c r="AB170" s="1">
        <v>3378.1693499999997</v>
      </c>
      <c r="AC170" s="1">
        <v>7373.8033349999996</v>
      </c>
      <c r="AD170" s="1">
        <v>5687.6052499999996</v>
      </c>
      <c r="AE170" s="1">
        <v>0</v>
      </c>
      <c r="AF170" s="4">
        <v>68961.71494562499</v>
      </c>
      <c r="AH170" s="4">
        <v>430170198</v>
      </c>
      <c r="AI170" s="4" t="s">
        <v>1660</v>
      </c>
      <c r="AJ170" s="2" t="s">
        <v>1615</v>
      </c>
      <c r="AK170" s="2" t="s">
        <v>1619</v>
      </c>
      <c r="AL170" s="4">
        <v>1</v>
      </c>
      <c r="AM170" s="4">
        <v>7</v>
      </c>
      <c r="AN170" s="4">
        <v>68961.71494562499</v>
      </c>
      <c r="AO170" s="4">
        <v>9852</v>
      </c>
      <c r="AP170" s="4">
        <v>0</v>
      </c>
      <c r="AQ170" s="77">
        <v>9852</v>
      </c>
    </row>
    <row r="171" spans="1:43" s="4" customFormat="1">
      <c r="A171" s="2">
        <v>430170207</v>
      </c>
      <c r="B171" s="10" t="s">
        <v>682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2</v>
      </c>
      <c r="I171" s="15">
        <v>7.4999999999999997E-2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2</v>
      </c>
      <c r="R171" s="16">
        <v>1.0649999999999999</v>
      </c>
      <c r="S171" s="15">
        <v>1</v>
      </c>
      <c r="T171" s="2"/>
      <c r="U171" s="1">
        <v>975.98676749999993</v>
      </c>
      <c r="V171" s="1">
        <v>1400.3045999999999</v>
      </c>
      <c r="W171" s="1">
        <v>8971.4718712499998</v>
      </c>
      <c r="X171" s="1">
        <v>1605.1546874999999</v>
      </c>
      <c r="Y171" s="1">
        <v>299.02271249999995</v>
      </c>
      <c r="Z171" s="1">
        <v>1422.3787500000001</v>
      </c>
      <c r="AA171" s="1">
        <v>779.62259999999992</v>
      </c>
      <c r="AB171" s="1">
        <v>1050.1538999999998</v>
      </c>
      <c r="AC171" s="1">
        <v>2098.4057099999995</v>
      </c>
      <c r="AD171" s="1">
        <v>1616.9814999999999</v>
      </c>
      <c r="AE171" s="1">
        <v>0</v>
      </c>
      <c r="AF171" s="4">
        <v>20219.483098750003</v>
      </c>
      <c r="AH171" s="4">
        <v>430170207</v>
      </c>
      <c r="AI171" s="4" t="s">
        <v>1660</v>
      </c>
      <c r="AJ171" s="2" t="s">
        <v>1615</v>
      </c>
      <c r="AK171" s="2" t="s">
        <v>1671</v>
      </c>
      <c r="AL171" s="4">
        <v>1</v>
      </c>
      <c r="AM171" s="4">
        <v>2</v>
      </c>
      <c r="AN171" s="4">
        <v>20219.483098750003</v>
      </c>
      <c r="AO171" s="4">
        <v>10110</v>
      </c>
      <c r="AP171" s="4">
        <v>0</v>
      </c>
      <c r="AQ171" s="77">
        <v>10110</v>
      </c>
    </row>
    <row r="172" spans="1:43" s="4" customFormat="1">
      <c r="A172" s="2">
        <v>430170213</v>
      </c>
      <c r="B172" s="10" t="s">
        <v>682</v>
      </c>
      <c r="C172" s="15">
        <v>0</v>
      </c>
      <c r="D172" s="15">
        <v>0</v>
      </c>
      <c r="E172" s="15">
        <v>0</v>
      </c>
      <c r="F172" s="15">
        <v>0</v>
      </c>
      <c r="G172" s="15">
        <v>4</v>
      </c>
      <c r="H172" s="15">
        <v>0</v>
      </c>
      <c r="I172" s="15">
        <v>0.15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4</v>
      </c>
      <c r="R172" s="16">
        <v>1.0649999999999999</v>
      </c>
      <c r="S172" s="15">
        <v>1</v>
      </c>
      <c r="T172" s="2"/>
      <c r="U172" s="1">
        <v>1951.9735349999999</v>
      </c>
      <c r="V172" s="1">
        <v>2800.6091999999999</v>
      </c>
      <c r="W172" s="1">
        <v>12625.015342499999</v>
      </c>
      <c r="X172" s="1">
        <v>3607.3839750000002</v>
      </c>
      <c r="Y172" s="1">
        <v>614.78722499999992</v>
      </c>
      <c r="Z172" s="1">
        <v>1797.5975000000001</v>
      </c>
      <c r="AA172" s="1">
        <v>1243.8774000000001</v>
      </c>
      <c r="AB172" s="1">
        <v>910.8306</v>
      </c>
      <c r="AC172" s="1">
        <v>4314.3448199999993</v>
      </c>
      <c r="AD172" s="1">
        <v>3346.643</v>
      </c>
      <c r="AE172" s="1">
        <v>0</v>
      </c>
      <c r="AF172" s="4">
        <v>33213.0625975</v>
      </c>
      <c r="AH172" s="4">
        <v>430170213</v>
      </c>
      <c r="AI172" s="4" t="s">
        <v>1660</v>
      </c>
      <c r="AJ172" s="2" t="s">
        <v>1615</v>
      </c>
      <c r="AK172" s="2" t="s">
        <v>1620</v>
      </c>
      <c r="AL172" s="4">
        <v>1</v>
      </c>
      <c r="AM172" s="4">
        <v>4</v>
      </c>
      <c r="AN172" s="4">
        <v>33213.0625975</v>
      </c>
      <c r="AO172" s="4">
        <v>8303</v>
      </c>
      <c r="AP172" s="4">
        <v>0</v>
      </c>
      <c r="AQ172" s="77">
        <v>8303</v>
      </c>
    </row>
    <row r="173" spans="1:43" s="4" customFormat="1">
      <c r="A173" s="2">
        <v>430170271</v>
      </c>
      <c r="B173" s="10" t="s">
        <v>682</v>
      </c>
      <c r="C173" s="15">
        <v>0</v>
      </c>
      <c r="D173" s="15">
        <v>0</v>
      </c>
      <c r="E173" s="15">
        <v>0</v>
      </c>
      <c r="F173" s="15">
        <v>0</v>
      </c>
      <c r="G173" s="15">
        <v>15</v>
      </c>
      <c r="H173" s="15">
        <v>48</v>
      </c>
      <c r="I173" s="15">
        <v>2.3624999999999998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2</v>
      </c>
      <c r="P173" s="15">
        <v>2</v>
      </c>
      <c r="Q173" s="15">
        <v>63</v>
      </c>
      <c r="R173" s="16">
        <v>1.0649999999999999</v>
      </c>
      <c r="S173" s="15">
        <v>1</v>
      </c>
      <c r="T173" s="2"/>
      <c r="U173" s="1">
        <v>30743.583176249998</v>
      </c>
      <c r="V173" s="1">
        <v>44109.594899999989</v>
      </c>
      <c r="W173" s="1">
        <v>275242.83164437499</v>
      </c>
      <c r="X173" s="1">
        <v>52051.402406249988</v>
      </c>
      <c r="Y173" s="1">
        <v>9758.9397937500016</v>
      </c>
      <c r="Z173" s="1">
        <v>40878.080625000002</v>
      </c>
      <c r="AA173" s="1">
        <v>23375.482649999998</v>
      </c>
      <c r="AB173" s="1">
        <v>28619.308349999999</v>
      </c>
      <c r="AC173" s="1">
        <v>68483.984714999999</v>
      </c>
      <c r="AD173" s="1">
        <v>52556.867249999996</v>
      </c>
      <c r="AE173" s="1">
        <v>0</v>
      </c>
      <c r="AF173" s="4">
        <v>625820.07551062503</v>
      </c>
      <c r="AH173" s="4">
        <v>430170271</v>
      </c>
      <c r="AI173" s="4" t="s">
        <v>1660</v>
      </c>
      <c r="AJ173" s="2" t="s">
        <v>1615</v>
      </c>
      <c r="AK173" s="2" t="s">
        <v>1672</v>
      </c>
      <c r="AL173" s="4">
        <v>1</v>
      </c>
      <c r="AM173" s="4">
        <v>63</v>
      </c>
      <c r="AN173" s="4">
        <v>625820.07551062503</v>
      </c>
      <c r="AO173" s="4">
        <v>9934</v>
      </c>
      <c r="AP173" s="4">
        <v>0</v>
      </c>
      <c r="AQ173" s="77">
        <v>9934</v>
      </c>
    </row>
    <row r="174" spans="1:43" s="4" customFormat="1">
      <c r="A174" s="2">
        <v>430170304</v>
      </c>
      <c r="B174" s="10" t="s">
        <v>682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1</v>
      </c>
      <c r="I174" s="15">
        <v>3.7499999999999999E-2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1</v>
      </c>
      <c r="R174" s="16">
        <v>1.0649999999999999</v>
      </c>
      <c r="S174" s="15">
        <v>1</v>
      </c>
      <c r="T174" s="2"/>
      <c r="U174" s="1">
        <v>487.99338374999996</v>
      </c>
      <c r="V174" s="1">
        <v>700.15229999999997</v>
      </c>
      <c r="W174" s="1">
        <v>4485.7359356249999</v>
      </c>
      <c r="X174" s="1">
        <v>802.57734374999995</v>
      </c>
      <c r="Y174" s="1">
        <v>149.51135624999998</v>
      </c>
      <c r="Z174" s="1">
        <v>711.18937500000004</v>
      </c>
      <c r="AA174" s="1">
        <v>389.81129999999996</v>
      </c>
      <c r="AB174" s="1">
        <v>525.0769499999999</v>
      </c>
      <c r="AC174" s="1">
        <v>1049.2028549999998</v>
      </c>
      <c r="AD174" s="1">
        <v>808.49074999999993</v>
      </c>
      <c r="AE174" s="1">
        <v>0</v>
      </c>
      <c r="AF174" s="4">
        <v>10109.741549375001</v>
      </c>
      <c r="AH174" s="4">
        <v>430170304</v>
      </c>
      <c r="AI174" s="4" t="s">
        <v>1660</v>
      </c>
      <c r="AJ174" s="2" t="s">
        <v>1615</v>
      </c>
      <c r="AK174" s="2" t="s">
        <v>1623</v>
      </c>
      <c r="AL174" s="4">
        <v>1</v>
      </c>
      <c r="AM174" s="4">
        <v>1</v>
      </c>
      <c r="AN174" s="4">
        <v>10109.741549375001</v>
      </c>
      <c r="AO174" s="4">
        <v>10110</v>
      </c>
      <c r="AP174" s="4">
        <v>0</v>
      </c>
      <c r="AQ174" s="77">
        <v>10110</v>
      </c>
    </row>
    <row r="175" spans="1:43" s="4" customFormat="1">
      <c r="A175" s="2">
        <v>430170308</v>
      </c>
      <c r="B175" s="10" t="s">
        <v>682</v>
      </c>
      <c r="C175" s="15">
        <v>0</v>
      </c>
      <c r="D175" s="15">
        <v>0</v>
      </c>
      <c r="E175" s="15">
        <v>0</v>
      </c>
      <c r="F175" s="15">
        <v>0</v>
      </c>
      <c r="G175" s="15">
        <v>1</v>
      </c>
      <c r="H175" s="15">
        <v>2</v>
      </c>
      <c r="I175" s="15">
        <v>0.1125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3</v>
      </c>
      <c r="R175" s="16">
        <v>1.0649999999999999</v>
      </c>
      <c r="S175" s="15">
        <v>1</v>
      </c>
      <c r="T175" s="2"/>
      <c r="U175" s="1">
        <v>1463.9801512499998</v>
      </c>
      <c r="V175" s="1">
        <v>2100.4568999999997</v>
      </c>
      <c r="W175" s="1">
        <v>12127.725706874999</v>
      </c>
      <c r="X175" s="1">
        <v>2507.0006812500001</v>
      </c>
      <c r="Y175" s="1">
        <v>452.71951874999996</v>
      </c>
      <c r="Z175" s="1">
        <v>1871.778125</v>
      </c>
      <c r="AA175" s="1">
        <v>1090.59195</v>
      </c>
      <c r="AB175" s="1">
        <v>1277.8615499999999</v>
      </c>
      <c r="AC175" s="1">
        <v>3176.9919150000001</v>
      </c>
      <c r="AD175" s="1">
        <v>2453.6422499999999</v>
      </c>
      <c r="AE175" s="1">
        <v>0</v>
      </c>
      <c r="AF175" s="4">
        <v>28522.748748125003</v>
      </c>
      <c r="AH175" s="4">
        <v>430170308</v>
      </c>
      <c r="AI175" s="4" t="s">
        <v>1660</v>
      </c>
      <c r="AJ175" s="2" t="s">
        <v>1615</v>
      </c>
      <c r="AK175" s="2" t="s">
        <v>1567</v>
      </c>
      <c r="AL175" s="4">
        <v>1</v>
      </c>
      <c r="AM175" s="4">
        <v>3</v>
      </c>
      <c r="AN175" s="4">
        <v>28522.748748125003</v>
      </c>
      <c r="AO175" s="4">
        <v>9508</v>
      </c>
      <c r="AP175" s="4">
        <v>0</v>
      </c>
      <c r="AQ175" s="77">
        <v>9508</v>
      </c>
    </row>
    <row r="176" spans="1:43" s="4" customFormat="1">
      <c r="A176" s="2">
        <v>430170314</v>
      </c>
      <c r="B176" s="10" t="s">
        <v>682</v>
      </c>
      <c r="C176" s="15">
        <v>0</v>
      </c>
      <c r="D176" s="15">
        <v>0</v>
      </c>
      <c r="E176" s="15">
        <v>0</v>
      </c>
      <c r="F176" s="15">
        <v>0</v>
      </c>
      <c r="G176" s="15">
        <v>1</v>
      </c>
      <c r="H176" s="15">
        <v>1</v>
      </c>
      <c r="I176" s="15">
        <v>7.4999999999999997E-2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2</v>
      </c>
      <c r="R176" s="16">
        <v>1.0649999999999999</v>
      </c>
      <c r="S176" s="15">
        <v>1</v>
      </c>
      <c r="T176" s="2"/>
      <c r="U176" s="1">
        <v>975.98676749999993</v>
      </c>
      <c r="V176" s="1">
        <v>1400.3045999999999</v>
      </c>
      <c r="W176" s="1">
        <v>7641.9897712499996</v>
      </c>
      <c r="X176" s="1">
        <v>1704.4233374999999</v>
      </c>
      <c r="Y176" s="1">
        <v>303.20816249999996</v>
      </c>
      <c r="Z176" s="1">
        <v>1160.5887500000001</v>
      </c>
      <c r="AA176" s="1">
        <v>700.78064999999992</v>
      </c>
      <c r="AB176" s="1">
        <v>752.78459999999984</v>
      </c>
      <c r="AC176" s="1">
        <v>2127.7890599999996</v>
      </c>
      <c r="AD176" s="1">
        <v>1645.1514999999999</v>
      </c>
      <c r="AE176" s="1">
        <v>0</v>
      </c>
      <c r="AF176" s="4">
        <v>18413.007198750001</v>
      </c>
      <c r="AH176" s="4">
        <v>430170314</v>
      </c>
      <c r="AI176" s="4" t="s">
        <v>1660</v>
      </c>
      <c r="AJ176" s="2" t="s">
        <v>1615</v>
      </c>
      <c r="AK176" s="2" t="s">
        <v>1575</v>
      </c>
      <c r="AL176" s="4">
        <v>1</v>
      </c>
      <c r="AM176" s="4">
        <v>2</v>
      </c>
      <c r="AN176" s="4">
        <v>18413.007198750001</v>
      </c>
      <c r="AO176" s="4">
        <v>9207</v>
      </c>
      <c r="AP176" s="4">
        <v>0</v>
      </c>
      <c r="AQ176" s="77">
        <v>9207</v>
      </c>
    </row>
    <row r="177" spans="1:43" s="4" customFormat="1">
      <c r="A177" s="2">
        <v>430170317</v>
      </c>
      <c r="B177" s="10" t="s">
        <v>682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1</v>
      </c>
      <c r="I177" s="15">
        <v>3.7499999999999999E-2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1</v>
      </c>
      <c r="R177" s="16">
        <v>1.0649999999999999</v>
      </c>
      <c r="S177" s="15">
        <v>1</v>
      </c>
      <c r="T177" s="2"/>
      <c r="U177" s="1">
        <v>487.99338374999996</v>
      </c>
      <c r="V177" s="1">
        <v>700.15229999999997</v>
      </c>
      <c r="W177" s="1">
        <v>4485.7359356249999</v>
      </c>
      <c r="X177" s="1">
        <v>802.57734374999995</v>
      </c>
      <c r="Y177" s="1">
        <v>149.51135624999998</v>
      </c>
      <c r="Z177" s="1">
        <v>711.18937500000004</v>
      </c>
      <c r="AA177" s="1">
        <v>389.81129999999996</v>
      </c>
      <c r="AB177" s="1">
        <v>525.0769499999999</v>
      </c>
      <c r="AC177" s="1">
        <v>1049.2028549999998</v>
      </c>
      <c r="AD177" s="1">
        <v>808.49074999999993</v>
      </c>
      <c r="AE177" s="1">
        <v>0</v>
      </c>
      <c r="AF177" s="4">
        <v>10109.741549375001</v>
      </c>
      <c r="AH177" s="4">
        <v>430170317</v>
      </c>
      <c r="AI177" s="4" t="s">
        <v>1660</v>
      </c>
      <c r="AJ177" s="2" t="s">
        <v>1615</v>
      </c>
      <c r="AK177" s="2" t="s">
        <v>1673</v>
      </c>
      <c r="AL177" s="4">
        <v>1</v>
      </c>
      <c r="AM177" s="4">
        <v>1</v>
      </c>
      <c r="AN177" s="4">
        <v>10109.741549375001</v>
      </c>
      <c r="AO177" s="4">
        <v>10110</v>
      </c>
      <c r="AP177" s="4">
        <v>0</v>
      </c>
      <c r="AQ177" s="77">
        <v>10110</v>
      </c>
    </row>
    <row r="178" spans="1:43" s="4" customFormat="1">
      <c r="A178" s="2">
        <v>430170321</v>
      </c>
      <c r="B178" s="10" t="s">
        <v>682</v>
      </c>
      <c r="C178" s="15">
        <v>0</v>
      </c>
      <c r="D178" s="15">
        <v>0</v>
      </c>
      <c r="E178" s="15">
        <v>0</v>
      </c>
      <c r="F178" s="15">
        <v>0</v>
      </c>
      <c r="G178" s="15">
        <v>2</v>
      </c>
      <c r="H178" s="15">
        <v>3</v>
      </c>
      <c r="I178" s="15">
        <v>0.1875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5</v>
      </c>
      <c r="R178" s="16">
        <v>1.0649999999999999</v>
      </c>
      <c r="S178" s="15">
        <v>1</v>
      </c>
      <c r="T178" s="2"/>
      <c r="U178" s="1">
        <v>2439.9669187499999</v>
      </c>
      <c r="V178" s="1">
        <v>3500.7614999999992</v>
      </c>
      <c r="W178" s="1">
        <v>19769.715478124999</v>
      </c>
      <c r="X178" s="1">
        <v>4211.42401875</v>
      </c>
      <c r="Y178" s="1">
        <v>755.92768124999998</v>
      </c>
      <c r="Z178" s="1">
        <v>3032.3668750000002</v>
      </c>
      <c r="AA178" s="1">
        <v>1791.3725999999999</v>
      </c>
      <c r="AB178" s="1">
        <v>2030.64615</v>
      </c>
      <c r="AC178" s="1">
        <v>5304.7809749999997</v>
      </c>
      <c r="AD178" s="1">
        <v>4098.7937499999998</v>
      </c>
      <c r="AE178" s="1">
        <v>0</v>
      </c>
      <c r="AF178" s="4">
        <v>46935.755946874997</v>
      </c>
      <c r="AH178" s="4">
        <v>430170321</v>
      </c>
      <c r="AI178" s="4" t="s">
        <v>1660</v>
      </c>
      <c r="AJ178" s="2" t="s">
        <v>1615</v>
      </c>
      <c r="AK178" s="2" t="s">
        <v>1625</v>
      </c>
      <c r="AL178" s="4">
        <v>1</v>
      </c>
      <c r="AM178" s="4">
        <v>5</v>
      </c>
      <c r="AN178" s="4">
        <v>46935.755946874997</v>
      </c>
      <c r="AO178" s="4">
        <v>9387</v>
      </c>
      <c r="AP178" s="4">
        <v>0</v>
      </c>
      <c r="AQ178" s="77">
        <v>9387</v>
      </c>
    </row>
    <row r="179" spans="1:43" s="4" customFormat="1">
      <c r="A179" s="2">
        <v>430170322</v>
      </c>
      <c r="B179" s="10" t="s">
        <v>682</v>
      </c>
      <c r="C179" s="15">
        <v>0</v>
      </c>
      <c r="D179" s="15">
        <v>0</v>
      </c>
      <c r="E179" s="15">
        <v>0</v>
      </c>
      <c r="F179" s="15">
        <v>0</v>
      </c>
      <c r="G179" s="15">
        <v>7</v>
      </c>
      <c r="H179" s="15">
        <v>8</v>
      </c>
      <c r="I179" s="15">
        <v>0.5625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15</v>
      </c>
      <c r="R179" s="16">
        <v>1.0649999999999999</v>
      </c>
      <c r="S179" s="15">
        <v>1</v>
      </c>
      <c r="T179" s="2"/>
      <c r="U179" s="1">
        <v>7319.9007562499992</v>
      </c>
      <c r="V179" s="1">
        <v>10502.284499999998</v>
      </c>
      <c r="W179" s="1">
        <v>57979.664334374997</v>
      </c>
      <c r="X179" s="1">
        <v>12733.54070625</v>
      </c>
      <c r="Y179" s="1">
        <v>2271.9684937500001</v>
      </c>
      <c r="Z179" s="1">
        <v>8835.3106250000019</v>
      </c>
      <c r="AA179" s="1">
        <v>5295.27585</v>
      </c>
      <c r="AB179" s="1">
        <v>5794.5691499999994</v>
      </c>
      <c r="AC179" s="1">
        <v>15943.726274999997</v>
      </c>
      <c r="AD179" s="1">
        <v>12324.55125</v>
      </c>
      <c r="AE179" s="1">
        <v>0</v>
      </c>
      <c r="AF179" s="4">
        <v>139000.791940625</v>
      </c>
      <c r="AH179" s="4">
        <v>430170322</v>
      </c>
      <c r="AI179" s="4" t="s">
        <v>1660</v>
      </c>
      <c r="AJ179" s="2" t="s">
        <v>1615</v>
      </c>
      <c r="AK179" s="2" t="s">
        <v>1674</v>
      </c>
      <c r="AL179" s="4">
        <v>1</v>
      </c>
      <c r="AM179" s="4">
        <v>15</v>
      </c>
      <c r="AN179" s="4">
        <v>139000.791940625</v>
      </c>
      <c r="AO179" s="4">
        <v>9267</v>
      </c>
      <c r="AP179" s="4">
        <v>0</v>
      </c>
      <c r="AQ179" s="77">
        <v>9267</v>
      </c>
    </row>
    <row r="180" spans="1:43" s="4" customFormat="1">
      <c r="A180" s="2">
        <v>430170326</v>
      </c>
      <c r="B180" s="10" t="s">
        <v>682</v>
      </c>
      <c r="C180" s="15">
        <v>0</v>
      </c>
      <c r="D180" s="15">
        <v>0</v>
      </c>
      <c r="E180" s="15">
        <v>0</v>
      </c>
      <c r="F180" s="15">
        <v>0</v>
      </c>
      <c r="G180" s="15">
        <v>1</v>
      </c>
      <c r="H180" s="15">
        <v>2</v>
      </c>
      <c r="I180" s="15">
        <v>0.1125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3</v>
      </c>
      <c r="R180" s="16">
        <v>1.0649999999999999</v>
      </c>
      <c r="S180" s="15">
        <v>1</v>
      </c>
      <c r="T180" s="2"/>
      <c r="U180" s="1">
        <v>1463.9801512499998</v>
      </c>
      <c r="V180" s="1">
        <v>2100.4568999999997</v>
      </c>
      <c r="W180" s="1">
        <v>12127.725706874999</v>
      </c>
      <c r="X180" s="1">
        <v>2507.0006812500001</v>
      </c>
      <c r="Y180" s="1">
        <v>452.71951874999996</v>
      </c>
      <c r="Z180" s="1">
        <v>1871.778125</v>
      </c>
      <c r="AA180" s="1">
        <v>1090.59195</v>
      </c>
      <c r="AB180" s="1">
        <v>1277.8615499999999</v>
      </c>
      <c r="AC180" s="1">
        <v>3176.9919150000001</v>
      </c>
      <c r="AD180" s="1">
        <v>2453.6422499999999</v>
      </c>
      <c r="AE180" s="1">
        <v>0</v>
      </c>
      <c r="AF180" s="4">
        <v>28522.748748125003</v>
      </c>
      <c r="AH180" s="4">
        <v>430170326</v>
      </c>
      <c r="AI180" s="4" t="s">
        <v>1660</v>
      </c>
      <c r="AJ180" s="2" t="s">
        <v>1615</v>
      </c>
      <c r="AK180" s="2" t="s">
        <v>1675</v>
      </c>
      <c r="AL180" s="4">
        <v>1</v>
      </c>
      <c r="AM180" s="4">
        <v>3</v>
      </c>
      <c r="AN180" s="4">
        <v>28522.748748125003</v>
      </c>
      <c r="AO180" s="4">
        <v>9508</v>
      </c>
      <c r="AP180" s="4">
        <v>0</v>
      </c>
      <c r="AQ180" s="77">
        <v>9508</v>
      </c>
    </row>
    <row r="181" spans="1:43" s="4" customFormat="1">
      <c r="A181" s="2">
        <v>430170348</v>
      </c>
      <c r="B181" s="10" t="s">
        <v>682</v>
      </c>
      <c r="C181" s="15">
        <v>0</v>
      </c>
      <c r="D181" s="15">
        <v>0</v>
      </c>
      <c r="E181" s="15">
        <v>0</v>
      </c>
      <c r="F181" s="15">
        <v>0</v>
      </c>
      <c r="G181" s="15">
        <v>7</v>
      </c>
      <c r="H181" s="15">
        <v>31</v>
      </c>
      <c r="I181" s="15">
        <v>1.425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1</v>
      </c>
      <c r="P181" s="15">
        <v>10</v>
      </c>
      <c r="Q181" s="15">
        <v>38</v>
      </c>
      <c r="R181" s="16">
        <v>1.0649999999999999</v>
      </c>
      <c r="S181" s="15">
        <v>7</v>
      </c>
      <c r="T181" s="2"/>
      <c r="U181" s="1">
        <v>18543.748582499997</v>
      </c>
      <c r="V181" s="1">
        <v>26605.787399999997</v>
      </c>
      <c r="W181" s="1">
        <v>197956.84065375</v>
      </c>
      <c r="X181" s="1">
        <v>31192.819612499999</v>
      </c>
      <c r="Y181" s="1">
        <v>6520.7047874999998</v>
      </c>
      <c r="Z181" s="1">
        <v>25192.666250000006</v>
      </c>
      <c r="AA181" s="1">
        <v>14260.935749999999</v>
      </c>
      <c r="AB181" s="1">
        <v>17871.338999999996</v>
      </c>
      <c r="AC181" s="1">
        <v>45759.74424</v>
      </c>
      <c r="AD181" s="1">
        <v>34427.8485</v>
      </c>
      <c r="AE181" s="1">
        <v>0</v>
      </c>
      <c r="AF181" s="4">
        <v>418332.4347762501</v>
      </c>
      <c r="AH181" s="4">
        <v>430170348</v>
      </c>
      <c r="AI181" s="4" t="s">
        <v>1660</v>
      </c>
      <c r="AJ181" s="2" t="s">
        <v>1615</v>
      </c>
      <c r="AK181" s="2" t="s">
        <v>1676</v>
      </c>
      <c r="AL181" s="4">
        <v>1</v>
      </c>
      <c r="AM181" s="4">
        <v>38</v>
      </c>
      <c r="AN181" s="4">
        <v>418332.4347762501</v>
      </c>
      <c r="AO181" s="4">
        <v>11009</v>
      </c>
      <c r="AP181" s="4">
        <v>0</v>
      </c>
      <c r="AQ181" s="77">
        <v>11009</v>
      </c>
    </row>
    <row r="182" spans="1:43" s="4" customFormat="1">
      <c r="A182" s="2">
        <v>430170616</v>
      </c>
      <c r="B182" s="10" t="s">
        <v>682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3</v>
      </c>
      <c r="I182" s="15">
        <v>0.1125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3</v>
      </c>
      <c r="R182" s="16">
        <v>1.0649999999999999</v>
      </c>
      <c r="S182" s="15">
        <v>1</v>
      </c>
      <c r="T182" s="2"/>
      <c r="U182" s="1">
        <v>1463.9801512499998</v>
      </c>
      <c r="V182" s="1">
        <v>2100.4568999999997</v>
      </c>
      <c r="W182" s="1">
        <v>13457.207806875</v>
      </c>
      <c r="X182" s="1">
        <v>2407.7320312500001</v>
      </c>
      <c r="Y182" s="1">
        <v>448.53406874999996</v>
      </c>
      <c r="Z182" s="1">
        <v>2133.5681250000002</v>
      </c>
      <c r="AA182" s="1">
        <v>1169.4339</v>
      </c>
      <c r="AB182" s="1">
        <v>1575.2308499999999</v>
      </c>
      <c r="AC182" s="1">
        <v>3147.608565</v>
      </c>
      <c r="AD182" s="1">
        <v>2425.4722499999998</v>
      </c>
      <c r="AE182" s="1">
        <v>0</v>
      </c>
      <c r="AF182" s="4">
        <v>30329.224648125</v>
      </c>
      <c r="AH182" s="4">
        <v>430170616</v>
      </c>
      <c r="AI182" s="4" t="s">
        <v>1660</v>
      </c>
      <c r="AJ182" s="2" t="s">
        <v>1615</v>
      </c>
      <c r="AK182" s="2" t="s">
        <v>1643</v>
      </c>
      <c r="AL182" s="4">
        <v>1</v>
      </c>
      <c r="AM182" s="4">
        <v>3</v>
      </c>
      <c r="AN182" s="4">
        <v>30329.224648125</v>
      </c>
      <c r="AO182" s="4">
        <v>10110</v>
      </c>
      <c r="AP182" s="4">
        <v>0</v>
      </c>
      <c r="AQ182" s="77">
        <v>10110</v>
      </c>
    </row>
    <row r="183" spans="1:43" s="4" customFormat="1">
      <c r="A183" s="2">
        <v>430170620</v>
      </c>
      <c r="B183" s="10" t="s">
        <v>682</v>
      </c>
      <c r="C183" s="15">
        <v>0</v>
      </c>
      <c r="D183" s="15">
        <v>0</v>
      </c>
      <c r="E183" s="15">
        <v>0</v>
      </c>
      <c r="F183" s="15">
        <v>0</v>
      </c>
      <c r="G183" s="15">
        <v>1</v>
      </c>
      <c r="H183" s="15">
        <v>15</v>
      </c>
      <c r="I183" s="15">
        <v>0.6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16</v>
      </c>
      <c r="R183" s="16">
        <v>1.0649999999999999</v>
      </c>
      <c r="S183" s="15">
        <v>1</v>
      </c>
      <c r="T183" s="2"/>
      <c r="U183" s="1">
        <v>7807.8941399999994</v>
      </c>
      <c r="V183" s="1">
        <v>11202.436799999999</v>
      </c>
      <c r="W183" s="1">
        <v>70442.292870000005</v>
      </c>
      <c r="X183" s="1">
        <v>12940.506149999999</v>
      </c>
      <c r="Y183" s="1">
        <v>2396.3671499999996</v>
      </c>
      <c r="Z183" s="1">
        <v>11117.24</v>
      </c>
      <c r="AA183" s="1">
        <v>6158.1388499999985</v>
      </c>
      <c r="AB183" s="1">
        <v>8103.8618999999999</v>
      </c>
      <c r="AC183" s="1">
        <v>16816.629029999996</v>
      </c>
      <c r="AD183" s="1">
        <v>12964.021999999999</v>
      </c>
      <c r="AE183" s="1">
        <v>0</v>
      </c>
      <c r="AF183" s="4">
        <v>159949.38889</v>
      </c>
      <c r="AH183" s="4">
        <v>430170620</v>
      </c>
      <c r="AI183" s="4" t="s">
        <v>1660</v>
      </c>
      <c r="AJ183" s="2" t="s">
        <v>1615</v>
      </c>
      <c r="AK183" s="2" t="s">
        <v>1677</v>
      </c>
      <c r="AL183" s="4">
        <v>1</v>
      </c>
      <c r="AM183" s="4">
        <v>16</v>
      </c>
      <c r="AN183" s="4">
        <v>159949.38889</v>
      </c>
      <c r="AO183" s="4">
        <v>9997</v>
      </c>
      <c r="AP183" s="4">
        <v>0</v>
      </c>
      <c r="AQ183" s="77">
        <v>9997</v>
      </c>
    </row>
    <row r="184" spans="1:43" s="4" customFormat="1">
      <c r="A184" s="2">
        <v>430170695</v>
      </c>
      <c r="B184" s="10" t="s">
        <v>682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1</v>
      </c>
      <c r="I184" s="15">
        <v>3.7499999999999999E-2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1</v>
      </c>
      <c r="R184" s="16">
        <v>1.0649999999999999</v>
      </c>
      <c r="S184" s="15">
        <v>1</v>
      </c>
      <c r="T184" s="2"/>
      <c r="U184" s="1">
        <v>487.99338374999996</v>
      </c>
      <c r="V184" s="1">
        <v>700.15229999999997</v>
      </c>
      <c r="W184" s="1">
        <v>4485.7359356249999</v>
      </c>
      <c r="X184" s="1">
        <v>802.57734374999995</v>
      </c>
      <c r="Y184" s="1">
        <v>149.51135624999998</v>
      </c>
      <c r="Z184" s="1">
        <v>711.18937500000004</v>
      </c>
      <c r="AA184" s="1">
        <v>389.81129999999996</v>
      </c>
      <c r="AB184" s="1">
        <v>525.0769499999999</v>
      </c>
      <c r="AC184" s="1">
        <v>1049.2028549999998</v>
      </c>
      <c r="AD184" s="1">
        <v>808.49074999999993</v>
      </c>
      <c r="AE184" s="1">
        <v>0</v>
      </c>
      <c r="AF184" s="4">
        <v>10109.741549375001</v>
      </c>
      <c r="AH184" s="4">
        <v>430170695</v>
      </c>
      <c r="AI184" s="4" t="s">
        <v>1660</v>
      </c>
      <c r="AJ184" s="2" t="s">
        <v>1615</v>
      </c>
      <c r="AK184" s="2" t="s">
        <v>1678</v>
      </c>
      <c r="AL184" s="4">
        <v>1</v>
      </c>
      <c r="AM184" s="4">
        <v>1</v>
      </c>
      <c r="AN184" s="4">
        <v>10109.741549375001</v>
      </c>
      <c r="AO184" s="4">
        <v>10110</v>
      </c>
      <c r="AP184" s="4">
        <v>0</v>
      </c>
      <c r="AQ184" s="77">
        <v>10110</v>
      </c>
    </row>
    <row r="185" spans="1:43" s="4" customFormat="1">
      <c r="A185" s="2">
        <v>430170710</v>
      </c>
      <c r="B185" s="10" t="s">
        <v>682</v>
      </c>
      <c r="C185" s="15">
        <v>0</v>
      </c>
      <c r="D185" s="15">
        <v>0</v>
      </c>
      <c r="E185" s="15">
        <v>0</v>
      </c>
      <c r="F185" s="15">
        <v>0</v>
      </c>
      <c r="G185" s="15">
        <v>2</v>
      </c>
      <c r="H185" s="15">
        <v>8</v>
      </c>
      <c r="I185" s="15">
        <v>0.375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1</v>
      </c>
      <c r="Q185" s="15">
        <v>10</v>
      </c>
      <c r="R185" s="16">
        <v>1.0649999999999999</v>
      </c>
      <c r="S185" s="15">
        <v>2</v>
      </c>
      <c r="T185" s="2"/>
      <c r="U185" s="1">
        <v>4879.9338374999998</v>
      </c>
      <c r="V185" s="1">
        <v>7001.5229999999992</v>
      </c>
      <c r="W185" s="1">
        <v>45377.654456249998</v>
      </c>
      <c r="X185" s="1">
        <v>8224.3107375</v>
      </c>
      <c r="Y185" s="1">
        <v>1573.4549624999997</v>
      </c>
      <c r="Z185" s="1">
        <v>6588.3137500000003</v>
      </c>
      <c r="AA185" s="1">
        <v>3740.4290999999998</v>
      </c>
      <c r="AB185" s="1">
        <v>4656.0308999999997</v>
      </c>
      <c r="AC185" s="1">
        <v>11041.813499999998</v>
      </c>
      <c r="AD185" s="1">
        <v>8444.2775000000001</v>
      </c>
      <c r="AE185" s="1">
        <v>0</v>
      </c>
      <c r="AF185" s="4">
        <v>101527.74174374998</v>
      </c>
      <c r="AH185" s="4">
        <v>430170710</v>
      </c>
      <c r="AI185" s="4" t="s">
        <v>1660</v>
      </c>
      <c r="AJ185" s="2" t="s">
        <v>1615</v>
      </c>
      <c r="AK185" s="2" t="s">
        <v>1627</v>
      </c>
      <c r="AL185" s="4">
        <v>1</v>
      </c>
      <c r="AM185" s="4">
        <v>10</v>
      </c>
      <c r="AN185" s="4">
        <v>101527.74174374998</v>
      </c>
      <c r="AO185" s="4">
        <v>10153</v>
      </c>
      <c r="AP185" s="4">
        <v>0</v>
      </c>
      <c r="AQ185" s="77">
        <v>10153</v>
      </c>
    </row>
    <row r="186" spans="1:43" s="4" customFormat="1">
      <c r="A186" s="2">
        <v>430170725</v>
      </c>
      <c r="B186" s="10" t="s">
        <v>682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7</v>
      </c>
      <c r="I186" s="15">
        <v>0.26250000000000001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7</v>
      </c>
      <c r="R186" s="16">
        <v>1.0649999999999999</v>
      </c>
      <c r="S186" s="15">
        <v>1</v>
      </c>
      <c r="T186" s="2"/>
      <c r="U186" s="1">
        <v>3415.9536862499999</v>
      </c>
      <c r="V186" s="1">
        <v>4901.0660999999991</v>
      </c>
      <c r="W186" s="1">
        <v>31400.151549375001</v>
      </c>
      <c r="X186" s="1">
        <v>5618.0414062499995</v>
      </c>
      <c r="Y186" s="1">
        <v>1046.57949375</v>
      </c>
      <c r="Z186" s="1">
        <v>4978.3256249999995</v>
      </c>
      <c r="AA186" s="1">
        <v>2728.6790999999998</v>
      </c>
      <c r="AB186" s="1">
        <v>3675.53865</v>
      </c>
      <c r="AC186" s="1">
        <v>7344.4199849999995</v>
      </c>
      <c r="AD186" s="1">
        <v>5659.4352499999995</v>
      </c>
      <c r="AE186" s="1">
        <v>0</v>
      </c>
      <c r="AF186" s="4">
        <v>70768.190845624995</v>
      </c>
      <c r="AH186" s="4">
        <v>430170725</v>
      </c>
      <c r="AI186" s="4" t="s">
        <v>1660</v>
      </c>
      <c r="AJ186" s="2" t="s">
        <v>1615</v>
      </c>
      <c r="AK186" s="2" t="s">
        <v>1679</v>
      </c>
      <c r="AL186" s="4">
        <v>1</v>
      </c>
      <c r="AM186" s="4">
        <v>7</v>
      </c>
      <c r="AN186" s="4">
        <v>70768.190845624995</v>
      </c>
      <c r="AO186" s="4">
        <v>10110</v>
      </c>
      <c r="AP186" s="4">
        <v>0</v>
      </c>
      <c r="AQ186" s="77">
        <v>10110</v>
      </c>
    </row>
    <row r="187" spans="1:43" s="4" customFormat="1">
      <c r="A187" s="2">
        <v>430170730</v>
      </c>
      <c r="B187" s="10" t="s">
        <v>682</v>
      </c>
      <c r="C187" s="15">
        <v>0</v>
      </c>
      <c r="D187" s="15">
        <v>0</v>
      </c>
      <c r="E187" s="15">
        <v>0</v>
      </c>
      <c r="F187" s="15">
        <v>0</v>
      </c>
      <c r="G187" s="15">
        <v>0</v>
      </c>
      <c r="H187" s="15">
        <v>27</v>
      </c>
      <c r="I187" s="15">
        <v>1.0125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27</v>
      </c>
      <c r="R187" s="16">
        <v>1.0649999999999999</v>
      </c>
      <c r="S187" s="15">
        <v>1</v>
      </c>
      <c r="T187" s="2"/>
      <c r="U187" s="1">
        <v>13175.821361249999</v>
      </c>
      <c r="V187" s="1">
        <v>18904.112099999998</v>
      </c>
      <c r="W187" s="1">
        <v>121114.87026187501</v>
      </c>
      <c r="X187" s="1">
        <v>21669.588281249999</v>
      </c>
      <c r="Y187" s="1">
        <v>4036.8066187499999</v>
      </c>
      <c r="Z187" s="1">
        <v>19202.113125</v>
      </c>
      <c r="AA187" s="1">
        <v>10524.905099999998</v>
      </c>
      <c r="AB187" s="1">
        <v>14177.077649999999</v>
      </c>
      <c r="AC187" s="1">
        <v>28328.477084999995</v>
      </c>
      <c r="AD187" s="1">
        <v>21829.250250000001</v>
      </c>
      <c r="AE187" s="1">
        <v>0</v>
      </c>
      <c r="AF187" s="4">
        <v>272963.02183312504</v>
      </c>
      <c r="AH187" s="4">
        <v>430170730</v>
      </c>
      <c r="AI187" s="4" t="s">
        <v>1660</v>
      </c>
      <c r="AJ187" s="2" t="s">
        <v>1615</v>
      </c>
      <c r="AK187" s="2" t="s">
        <v>1680</v>
      </c>
      <c r="AL187" s="4">
        <v>1</v>
      </c>
      <c r="AM187" s="4">
        <v>27</v>
      </c>
      <c r="AN187" s="4">
        <v>272963.02183312504</v>
      </c>
      <c r="AO187" s="4">
        <v>10110</v>
      </c>
      <c r="AP187" s="4">
        <v>0</v>
      </c>
      <c r="AQ187" s="77">
        <v>10110</v>
      </c>
    </row>
    <row r="188" spans="1:43" s="4" customFormat="1">
      <c r="A188" s="2">
        <v>430170735</v>
      </c>
      <c r="B188" s="10" t="s">
        <v>682</v>
      </c>
      <c r="C188" s="15">
        <v>0</v>
      </c>
      <c r="D188" s="15">
        <v>0</v>
      </c>
      <c r="E188" s="15">
        <v>0</v>
      </c>
      <c r="F188" s="15">
        <v>0</v>
      </c>
      <c r="G188" s="15">
        <v>1</v>
      </c>
      <c r="H188" s="15">
        <v>2</v>
      </c>
      <c r="I188" s="15">
        <v>0.1125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3</v>
      </c>
      <c r="R188" s="16">
        <v>1.0649999999999999</v>
      </c>
      <c r="S188" s="15">
        <v>1</v>
      </c>
      <c r="T188" s="2"/>
      <c r="U188" s="1">
        <v>1463.9801512499998</v>
      </c>
      <c r="V188" s="1">
        <v>2100.4568999999997</v>
      </c>
      <c r="W188" s="1">
        <v>12127.725706874999</v>
      </c>
      <c r="X188" s="1">
        <v>2507.0006812500001</v>
      </c>
      <c r="Y188" s="1">
        <v>452.71951874999996</v>
      </c>
      <c r="Z188" s="1">
        <v>1871.778125</v>
      </c>
      <c r="AA188" s="1">
        <v>1090.59195</v>
      </c>
      <c r="AB188" s="1">
        <v>1277.8615499999999</v>
      </c>
      <c r="AC188" s="1">
        <v>3176.9919150000001</v>
      </c>
      <c r="AD188" s="1">
        <v>2453.6422499999999</v>
      </c>
      <c r="AE188" s="1">
        <v>0</v>
      </c>
      <c r="AF188" s="4">
        <v>28522.748748125003</v>
      </c>
      <c r="AH188" s="4">
        <v>430170735</v>
      </c>
      <c r="AI188" s="4" t="s">
        <v>1660</v>
      </c>
      <c r="AJ188" s="2" t="s">
        <v>1615</v>
      </c>
      <c r="AK188" s="2" t="s">
        <v>1681</v>
      </c>
      <c r="AL188" s="4">
        <v>1</v>
      </c>
      <c r="AM188" s="4">
        <v>3</v>
      </c>
      <c r="AN188" s="4">
        <v>28522.748748125003</v>
      </c>
      <c r="AO188" s="4">
        <v>9508</v>
      </c>
      <c r="AP188" s="4">
        <v>0</v>
      </c>
      <c r="AQ188" s="77">
        <v>9508</v>
      </c>
    </row>
    <row r="189" spans="1:43" s="4" customFormat="1">
      <c r="A189" s="2">
        <v>430170775</v>
      </c>
      <c r="B189" s="10" t="s">
        <v>682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2</v>
      </c>
      <c r="I189" s="15">
        <v>7.4999999999999997E-2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2</v>
      </c>
      <c r="R189" s="16">
        <v>1.0649999999999999</v>
      </c>
      <c r="S189" s="15">
        <v>1</v>
      </c>
      <c r="T189" s="2"/>
      <c r="U189" s="1">
        <v>975.98676749999993</v>
      </c>
      <c r="V189" s="1">
        <v>1400.3045999999999</v>
      </c>
      <c r="W189" s="1">
        <v>8971.4718712499998</v>
      </c>
      <c r="X189" s="1">
        <v>1605.1546874999999</v>
      </c>
      <c r="Y189" s="1">
        <v>299.02271249999995</v>
      </c>
      <c r="Z189" s="1">
        <v>1422.3787500000001</v>
      </c>
      <c r="AA189" s="1">
        <v>779.62259999999992</v>
      </c>
      <c r="AB189" s="1">
        <v>1050.1538999999998</v>
      </c>
      <c r="AC189" s="1">
        <v>2098.4057099999995</v>
      </c>
      <c r="AD189" s="1">
        <v>1616.9814999999999</v>
      </c>
      <c r="AE189" s="1">
        <v>0</v>
      </c>
      <c r="AF189" s="4">
        <v>20219.483098750003</v>
      </c>
      <c r="AH189" s="4">
        <v>430170775</v>
      </c>
      <c r="AI189" s="4" t="s">
        <v>1660</v>
      </c>
      <c r="AJ189" s="2" t="s">
        <v>1615</v>
      </c>
      <c r="AK189" s="2" t="s">
        <v>1682</v>
      </c>
      <c r="AL189" s="4">
        <v>1</v>
      </c>
      <c r="AM189" s="4">
        <v>2</v>
      </c>
      <c r="AN189" s="4">
        <v>20219.483098750003</v>
      </c>
      <c r="AO189" s="4">
        <v>10110</v>
      </c>
      <c r="AP189" s="4">
        <v>0</v>
      </c>
      <c r="AQ189" s="77">
        <v>10110</v>
      </c>
    </row>
    <row r="190" spans="1:43" s="4" customFormat="1">
      <c r="A190" s="2">
        <v>431149128</v>
      </c>
      <c r="B190" s="10" t="s">
        <v>720</v>
      </c>
      <c r="C190" s="15">
        <v>0</v>
      </c>
      <c r="D190" s="15">
        <v>0</v>
      </c>
      <c r="E190" s="15">
        <v>0</v>
      </c>
      <c r="F190" s="15">
        <v>1</v>
      </c>
      <c r="G190" s="15">
        <v>0</v>
      </c>
      <c r="H190" s="15">
        <v>0</v>
      </c>
      <c r="I190" s="15">
        <v>3.7499999999999999E-2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1</v>
      </c>
      <c r="R190" s="16">
        <v>1</v>
      </c>
      <c r="S190" s="15">
        <v>1</v>
      </c>
      <c r="T190" s="2"/>
      <c r="U190" s="1">
        <v>458.20974999999999</v>
      </c>
      <c r="V190" s="1">
        <v>657.42</v>
      </c>
      <c r="W190" s="1">
        <v>3325.3386249999999</v>
      </c>
      <c r="X190" s="1">
        <v>1063.4137499999999</v>
      </c>
      <c r="Y190" s="1">
        <v>134.29624999999999</v>
      </c>
      <c r="Z190" s="1">
        <v>449.39937500000002</v>
      </c>
      <c r="AA190" s="1">
        <v>219.36</v>
      </c>
      <c r="AB190" s="1">
        <v>130.9</v>
      </c>
      <c r="AC190" s="1">
        <v>942.327</v>
      </c>
      <c r="AD190" s="1">
        <v>873.79075</v>
      </c>
      <c r="AE190" s="1">
        <v>0</v>
      </c>
      <c r="AF190" s="4">
        <v>8254.4555</v>
      </c>
      <c r="AH190" s="4">
        <v>431149128</v>
      </c>
      <c r="AI190" s="4" t="s">
        <v>1683</v>
      </c>
      <c r="AJ190" s="2" t="s">
        <v>1637</v>
      </c>
      <c r="AK190" s="2" t="s">
        <v>1684</v>
      </c>
      <c r="AL190" s="4">
        <v>1</v>
      </c>
      <c r="AM190" s="4">
        <v>1</v>
      </c>
      <c r="AN190" s="4">
        <v>8254.4555</v>
      </c>
      <c r="AO190" s="4">
        <v>8254</v>
      </c>
      <c r="AP190" s="4">
        <v>0</v>
      </c>
      <c r="AQ190" s="77">
        <v>8254</v>
      </c>
    </row>
    <row r="191" spans="1:43" s="4" customFormat="1">
      <c r="A191" s="2">
        <v>431149149</v>
      </c>
      <c r="B191" s="10" t="s">
        <v>720</v>
      </c>
      <c r="C191" s="15">
        <v>39</v>
      </c>
      <c r="D191" s="15">
        <v>0</v>
      </c>
      <c r="E191" s="15">
        <v>21</v>
      </c>
      <c r="F191" s="15">
        <v>72</v>
      </c>
      <c r="G191" s="15">
        <v>0</v>
      </c>
      <c r="H191" s="15">
        <v>0</v>
      </c>
      <c r="I191" s="15">
        <v>7.1624999999999996</v>
      </c>
      <c r="J191" s="15">
        <v>0</v>
      </c>
      <c r="K191" s="15">
        <v>2</v>
      </c>
      <c r="L191" s="15">
        <v>0</v>
      </c>
      <c r="M191" s="15">
        <v>98</v>
      </c>
      <c r="N191" s="15">
        <v>0</v>
      </c>
      <c r="O191" s="15">
        <v>90</v>
      </c>
      <c r="P191" s="15">
        <v>40</v>
      </c>
      <c r="Q191" s="15">
        <v>212</v>
      </c>
      <c r="R191" s="16">
        <v>1</v>
      </c>
      <c r="S191" s="15">
        <v>10</v>
      </c>
      <c r="T191" s="2"/>
      <c r="U191" s="1">
        <v>94980.49225000001</v>
      </c>
      <c r="V191" s="1">
        <v>139044.74</v>
      </c>
      <c r="W191" s="1">
        <v>1268590.2773750001</v>
      </c>
      <c r="X191" s="1">
        <v>203622.35624999998</v>
      </c>
      <c r="Y191" s="1">
        <v>41526.413749999992</v>
      </c>
      <c r="Z191" s="1">
        <v>94779.840624999997</v>
      </c>
      <c r="AA191" s="1">
        <v>53584.2</v>
      </c>
      <c r="AB191" s="1">
        <v>25917.730000000003</v>
      </c>
      <c r="AC191" s="1">
        <v>291426.50699999998</v>
      </c>
      <c r="AD191" s="1">
        <v>244329.32325000002</v>
      </c>
      <c r="AE191" s="1">
        <v>0</v>
      </c>
      <c r="AF191" s="4">
        <v>2457801.8804999995</v>
      </c>
      <c r="AH191" s="4">
        <v>431149149</v>
      </c>
      <c r="AI191" s="4" t="s">
        <v>1683</v>
      </c>
      <c r="AJ191" s="2" t="s">
        <v>1637</v>
      </c>
      <c r="AK191" s="2" t="s">
        <v>1637</v>
      </c>
      <c r="AL191" s="4">
        <v>1</v>
      </c>
      <c r="AM191" s="4">
        <v>212</v>
      </c>
      <c r="AN191" s="4">
        <v>2457801.8804999995</v>
      </c>
      <c r="AO191" s="4">
        <v>11593</v>
      </c>
      <c r="AP191" s="4">
        <v>0</v>
      </c>
      <c r="AQ191" s="77">
        <v>11593</v>
      </c>
    </row>
    <row r="192" spans="1:43" s="4" customFormat="1">
      <c r="A192" s="2">
        <v>431149181</v>
      </c>
      <c r="B192" s="10" t="s">
        <v>720</v>
      </c>
      <c r="C192" s="15">
        <v>1</v>
      </c>
      <c r="D192" s="15">
        <v>0</v>
      </c>
      <c r="E192" s="15">
        <v>3</v>
      </c>
      <c r="F192" s="15">
        <v>2</v>
      </c>
      <c r="G192" s="15">
        <v>0</v>
      </c>
      <c r="H192" s="15">
        <v>0</v>
      </c>
      <c r="I192" s="15">
        <v>0.22500000000000001</v>
      </c>
      <c r="J192" s="15">
        <v>0</v>
      </c>
      <c r="K192" s="15">
        <v>0</v>
      </c>
      <c r="L192" s="15">
        <v>0</v>
      </c>
      <c r="M192" s="15">
        <v>1</v>
      </c>
      <c r="N192" s="15">
        <v>0</v>
      </c>
      <c r="O192" s="15">
        <v>0</v>
      </c>
      <c r="P192" s="15">
        <v>2</v>
      </c>
      <c r="Q192" s="15">
        <v>7</v>
      </c>
      <c r="R192" s="16">
        <v>1</v>
      </c>
      <c r="S192" s="15">
        <v>7</v>
      </c>
      <c r="T192" s="2"/>
      <c r="U192" s="1">
        <v>2931.2685000000001</v>
      </c>
      <c r="V192" s="1">
        <v>4273.24</v>
      </c>
      <c r="W192" s="1">
        <v>29268.321749999996</v>
      </c>
      <c r="X192" s="1">
        <v>6612.1125000000002</v>
      </c>
      <c r="Y192" s="1">
        <v>1045.7775000000001</v>
      </c>
      <c r="Z192" s="1">
        <v>2914.5562500000001</v>
      </c>
      <c r="AA192" s="1">
        <v>1498.45</v>
      </c>
      <c r="AB192" s="1">
        <v>698.13</v>
      </c>
      <c r="AC192" s="1">
        <v>7339.0920000000006</v>
      </c>
      <c r="AD192" s="1">
        <v>6452.3344999999999</v>
      </c>
      <c r="AE192" s="1">
        <v>0</v>
      </c>
      <c r="AF192" s="4">
        <v>63033.282999999996</v>
      </c>
      <c r="AH192" s="4">
        <v>431149181</v>
      </c>
      <c r="AI192" s="4" t="s">
        <v>1683</v>
      </c>
      <c r="AJ192" s="2" t="s">
        <v>1637</v>
      </c>
      <c r="AK192" s="2" t="s">
        <v>1639</v>
      </c>
      <c r="AL192" s="4">
        <v>1</v>
      </c>
      <c r="AM192" s="4">
        <v>7</v>
      </c>
      <c r="AN192" s="4">
        <v>63033.282999999996</v>
      </c>
      <c r="AO192" s="4">
        <v>9005</v>
      </c>
      <c r="AP192" s="4">
        <v>0</v>
      </c>
      <c r="AQ192" s="77">
        <v>9005</v>
      </c>
    </row>
    <row r="193" spans="1:43" s="4" customFormat="1">
      <c r="A193" s="2">
        <v>432712020</v>
      </c>
      <c r="B193" s="10" t="s">
        <v>83</v>
      </c>
      <c r="C193" s="15">
        <v>0</v>
      </c>
      <c r="D193" s="15">
        <v>0</v>
      </c>
      <c r="E193" s="15">
        <v>0</v>
      </c>
      <c r="F193" s="15">
        <v>0</v>
      </c>
      <c r="G193" s="15">
        <v>63</v>
      </c>
      <c r="H193" s="15">
        <v>0</v>
      </c>
      <c r="I193" s="15">
        <v>2.3624999999999998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7</v>
      </c>
      <c r="P193" s="15">
        <v>0</v>
      </c>
      <c r="Q193" s="15">
        <v>63</v>
      </c>
      <c r="R193" s="16">
        <v>1</v>
      </c>
      <c r="S193" s="15">
        <v>2</v>
      </c>
      <c r="T193" s="2"/>
      <c r="U193" s="1">
        <v>28867.214250000001</v>
      </c>
      <c r="V193" s="1">
        <v>41417.46</v>
      </c>
      <c r="W193" s="1">
        <v>207604.51337500001</v>
      </c>
      <c r="X193" s="1">
        <v>53348.636249999996</v>
      </c>
      <c r="Y193" s="1">
        <v>9551.8237499999996</v>
      </c>
      <c r="Z193" s="1">
        <v>28312.160625</v>
      </c>
      <c r="AA193" s="1">
        <v>18395.37</v>
      </c>
      <c r="AB193" s="1">
        <v>13470.03</v>
      </c>
      <c r="AC193" s="1">
        <v>67031.040999999997</v>
      </c>
      <c r="AD193" s="1">
        <v>54830.837249999997</v>
      </c>
      <c r="AE193" s="1">
        <v>0</v>
      </c>
      <c r="AF193" s="4">
        <v>522829.08649999998</v>
      </c>
      <c r="AH193" s="4">
        <v>432712020</v>
      </c>
      <c r="AI193" s="4" t="s">
        <v>1685</v>
      </c>
      <c r="AJ193" s="2" t="s">
        <v>1686</v>
      </c>
      <c r="AK193" s="2" t="s">
        <v>1687</v>
      </c>
      <c r="AL193" s="4">
        <v>1</v>
      </c>
      <c r="AM193" s="4">
        <v>63</v>
      </c>
      <c r="AN193" s="4">
        <v>522829.08649999998</v>
      </c>
      <c r="AO193" s="4">
        <v>8299</v>
      </c>
      <c r="AP193" s="4">
        <v>0</v>
      </c>
      <c r="AQ193" s="77">
        <v>8299</v>
      </c>
    </row>
    <row r="194" spans="1:43" s="4" customFormat="1">
      <c r="A194" s="2">
        <v>432712172</v>
      </c>
      <c r="B194" s="10" t="s">
        <v>83</v>
      </c>
      <c r="C194" s="15">
        <v>0</v>
      </c>
      <c r="D194" s="15">
        <v>0</v>
      </c>
      <c r="E194" s="15">
        <v>0</v>
      </c>
      <c r="F194" s="15">
        <v>0</v>
      </c>
      <c r="G194" s="15">
        <v>1</v>
      </c>
      <c r="H194" s="15">
        <v>0</v>
      </c>
      <c r="I194" s="15">
        <v>3.7499999999999999E-2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0</v>
      </c>
      <c r="Q194" s="15">
        <v>1</v>
      </c>
      <c r="R194" s="16">
        <v>1</v>
      </c>
      <c r="S194" s="15">
        <v>1</v>
      </c>
      <c r="T194" s="2"/>
      <c r="U194" s="1">
        <v>458.20974999999999</v>
      </c>
      <c r="V194" s="1">
        <v>657.42</v>
      </c>
      <c r="W194" s="1">
        <v>2963.6186250000001</v>
      </c>
      <c r="X194" s="1">
        <v>846.80375000000004</v>
      </c>
      <c r="Y194" s="1">
        <v>144.31625</v>
      </c>
      <c r="Z194" s="1">
        <v>449.39937500000002</v>
      </c>
      <c r="AA194" s="1">
        <v>291.99</v>
      </c>
      <c r="AB194" s="1">
        <v>213.81</v>
      </c>
      <c r="AC194" s="1">
        <v>1012.7569999999999</v>
      </c>
      <c r="AD194" s="1">
        <v>836.66075000000001</v>
      </c>
      <c r="AE194" s="1">
        <v>0</v>
      </c>
      <c r="AF194" s="4">
        <v>7874.9854999999998</v>
      </c>
      <c r="AH194" s="4">
        <v>432712172</v>
      </c>
      <c r="AI194" s="4" t="s">
        <v>1685</v>
      </c>
      <c r="AJ194" s="2" t="s">
        <v>1686</v>
      </c>
      <c r="AK194" s="2" t="s">
        <v>1688</v>
      </c>
      <c r="AL194" s="4">
        <v>1</v>
      </c>
      <c r="AM194" s="4">
        <v>1</v>
      </c>
      <c r="AN194" s="4">
        <v>7874.9854999999998</v>
      </c>
      <c r="AO194" s="4">
        <v>7875</v>
      </c>
      <c r="AP194" s="4">
        <v>0</v>
      </c>
      <c r="AQ194" s="77">
        <v>7875</v>
      </c>
    </row>
    <row r="195" spans="1:43" s="4" customFormat="1">
      <c r="A195" s="2">
        <v>432712261</v>
      </c>
      <c r="B195" s="10" t="s">
        <v>83</v>
      </c>
      <c r="C195" s="15">
        <v>0</v>
      </c>
      <c r="D195" s="15">
        <v>0</v>
      </c>
      <c r="E195" s="15">
        <v>0</v>
      </c>
      <c r="F195" s="15">
        <v>0</v>
      </c>
      <c r="G195" s="15">
        <v>12</v>
      </c>
      <c r="H195" s="15">
        <v>0</v>
      </c>
      <c r="I195" s="15">
        <v>0.45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2</v>
      </c>
      <c r="P195" s="15">
        <v>0</v>
      </c>
      <c r="Q195" s="15">
        <v>12</v>
      </c>
      <c r="R195" s="16">
        <v>1</v>
      </c>
      <c r="S195" s="15">
        <v>4</v>
      </c>
      <c r="T195" s="2"/>
      <c r="U195" s="1">
        <v>5498.5169999999998</v>
      </c>
      <c r="V195" s="1">
        <v>7889.0399999999991</v>
      </c>
      <c r="W195" s="1">
        <v>41659.063499999997</v>
      </c>
      <c r="X195" s="1">
        <v>10161.645</v>
      </c>
      <c r="Y195" s="1">
        <v>1865.9549999999999</v>
      </c>
      <c r="Z195" s="1">
        <v>5392.7925000000005</v>
      </c>
      <c r="AA195" s="1">
        <v>3503.88</v>
      </c>
      <c r="AB195" s="1">
        <v>2565.7200000000003</v>
      </c>
      <c r="AC195" s="1">
        <v>13094.523999999999</v>
      </c>
      <c r="AD195" s="1">
        <v>10658.689</v>
      </c>
      <c r="AE195" s="1">
        <v>0</v>
      </c>
      <c r="AF195" s="4">
        <v>102289.826</v>
      </c>
      <c r="AH195" s="4">
        <v>432712261</v>
      </c>
      <c r="AI195" s="4" t="s">
        <v>1685</v>
      </c>
      <c r="AJ195" s="2" t="s">
        <v>1686</v>
      </c>
      <c r="AK195" s="2" t="s">
        <v>1689</v>
      </c>
      <c r="AL195" s="4">
        <v>1</v>
      </c>
      <c r="AM195" s="4">
        <v>12</v>
      </c>
      <c r="AN195" s="4">
        <v>102289.826</v>
      </c>
      <c r="AO195" s="4">
        <v>8524</v>
      </c>
      <c r="AP195" s="4">
        <v>0</v>
      </c>
      <c r="AQ195" s="77">
        <v>8524</v>
      </c>
    </row>
    <row r="196" spans="1:43" s="4" customFormat="1">
      <c r="A196" s="2">
        <v>432712300</v>
      </c>
      <c r="B196" s="10" t="s">
        <v>83</v>
      </c>
      <c r="C196" s="15">
        <v>0</v>
      </c>
      <c r="D196" s="15">
        <v>0</v>
      </c>
      <c r="E196" s="15">
        <v>0</v>
      </c>
      <c r="F196" s="15">
        <v>0</v>
      </c>
      <c r="G196" s="15">
        <v>4</v>
      </c>
      <c r="H196" s="15">
        <v>0</v>
      </c>
      <c r="I196" s="15">
        <v>0.15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2</v>
      </c>
      <c r="P196" s="15">
        <v>0</v>
      </c>
      <c r="Q196" s="15">
        <v>4</v>
      </c>
      <c r="R196" s="16">
        <v>1</v>
      </c>
      <c r="S196" s="15">
        <v>10</v>
      </c>
      <c r="T196" s="2"/>
      <c r="U196" s="1">
        <v>1832.8389999999999</v>
      </c>
      <c r="V196" s="1">
        <v>2629.68</v>
      </c>
      <c r="W196" s="1">
        <v>18325.714500000002</v>
      </c>
      <c r="X196" s="1">
        <v>3387.2150000000001</v>
      </c>
      <c r="Y196" s="1">
        <v>719.68499999999995</v>
      </c>
      <c r="Z196" s="1">
        <v>1797.5975000000001</v>
      </c>
      <c r="AA196" s="1">
        <v>1167.96</v>
      </c>
      <c r="AB196" s="1">
        <v>855.24</v>
      </c>
      <c r="AC196" s="1">
        <v>5050.4679999999998</v>
      </c>
      <c r="AD196" s="1">
        <v>4003.5430000000001</v>
      </c>
      <c r="AE196" s="1">
        <v>0</v>
      </c>
      <c r="AF196" s="4">
        <v>39769.942000000003</v>
      </c>
      <c r="AH196" s="4">
        <v>432712300</v>
      </c>
      <c r="AI196" s="4" t="s">
        <v>1685</v>
      </c>
      <c r="AJ196" s="2" t="s">
        <v>1686</v>
      </c>
      <c r="AK196" s="2" t="s">
        <v>1690</v>
      </c>
      <c r="AL196" s="4">
        <v>1</v>
      </c>
      <c r="AM196" s="4">
        <v>4</v>
      </c>
      <c r="AN196" s="4">
        <v>39769.942000000003</v>
      </c>
      <c r="AO196" s="4">
        <v>9942</v>
      </c>
      <c r="AP196" s="4">
        <v>0</v>
      </c>
      <c r="AQ196" s="77">
        <v>9942</v>
      </c>
    </row>
    <row r="197" spans="1:43" s="4" customFormat="1">
      <c r="A197" s="2">
        <v>432712645</v>
      </c>
      <c r="B197" s="10" t="s">
        <v>83</v>
      </c>
      <c r="C197" s="15">
        <v>0</v>
      </c>
      <c r="D197" s="15">
        <v>0</v>
      </c>
      <c r="E197" s="15">
        <v>0</v>
      </c>
      <c r="F197" s="15">
        <v>0</v>
      </c>
      <c r="G197" s="15">
        <v>53</v>
      </c>
      <c r="H197" s="15">
        <v>0</v>
      </c>
      <c r="I197" s="15">
        <v>1.9875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15</v>
      </c>
      <c r="P197" s="15">
        <v>0</v>
      </c>
      <c r="Q197" s="15">
        <v>53</v>
      </c>
      <c r="R197" s="16">
        <v>1</v>
      </c>
      <c r="S197" s="15">
        <v>7</v>
      </c>
      <c r="T197" s="2"/>
      <c r="U197" s="1">
        <v>24285.116750000001</v>
      </c>
      <c r="V197" s="1">
        <v>34843.259999999995</v>
      </c>
      <c r="W197" s="1">
        <v>204197.58712499999</v>
      </c>
      <c r="X197" s="1">
        <v>44880.598749999997</v>
      </c>
      <c r="Y197" s="1">
        <v>8685.8612499999999</v>
      </c>
      <c r="Z197" s="1">
        <v>23818.166874999999</v>
      </c>
      <c r="AA197" s="1">
        <v>15475.470000000001</v>
      </c>
      <c r="AB197" s="1">
        <v>11331.93</v>
      </c>
      <c r="AC197" s="1">
        <v>60954.421000000002</v>
      </c>
      <c r="AD197" s="1">
        <v>49126.669750000001</v>
      </c>
      <c r="AE197" s="1">
        <v>0</v>
      </c>
      <c r="AF197" s="4">
        <v>477599.08150000009</v>
      </c>
      <c r="AH197" s="4">
        <v>432712645</v>
      </c>
      <c r="AI197" s="4" t="s">
        <v>1685</v>
      </c>
      <c r="AJ197" s="2" t="s">
        <v>1686</v>
      </c>
      <c r="AK197" s="2" t="s">
        <v>1691</v>
      </c>
      <c r="AL197" s="4">
        <v>1</v>
      </c>
      <c r="AM197" s="4">
        <v>53</v>
      </c>
      <c r="AN197" s="4">
        <v>477599.08150000009</v>
      </c>
      <c r="AO197" s="4">
        <v>9011</v>
      </c>
      <c r="AP197" s="4">
        <v>0</v>
      </c>
      <c r="AQ197" s="77">
        <v>9011</v>
      </c>
    </row>
    <row r="198" spans="1:43" s="4" customFormat="1">
      <c r="A198" s="2">
        <v>432712660</v>
      </c>
      <c r="B198" s="10" t="s">
        <v>83</v>
      </c>
      <c r="C198" s="15">
        <v>0</v>
      </c>
      <c r="D198" s="15">
        <v>0</v>
      </c>
      <c r="E198" s="15">
        <v>0</v>
      </c>
      <c r="F198" s="15">
        <v>0</v>
      </c>
      <c r="G198" s="15">
        <v>63</v>
      </c>
      <c r="H198" s="15">
        <v>0</v>
      </c>
      <c r="I198" s="15">
        <v>2.4</v>
      </c>
      <c r="J198" s="15">
        <v>0</v>
      </c>
      <c r="K198" s="15">
        <v>0</v>
      </c>
      <c r="L198" s="15">
        <v>0</v>
      </c>
      <c r="M198" s="15">
        <v>1</v>
      </c>
      <c r="N198" s="15">
        <v>0</v>
      </c>
      <c r="O198" s="15">
        <v>10</v>
      </c>
      <c r="P198" s="15">
        <v>0</v>
      </c>
      <c r="Q198" s="15">
        <v>64</v>
      </c>
      <c r="R198" s="16">
        <v>1</v>
      </c>
      <c r="S198" s="15">
        <v>3</v>
      </c>
      <c r="T198" s="2"/>
      <c r="U198" s="1">
        <v>29325.423999999999</v>
      </c>
      <c r="V198" s="1">
        <v>42074.879999999997</v>
      </c>
      <c r="W198" s="1">
        <v>221723.98200000002</v>
      </c>
      <c r="X198" s="1">
        <v>54257.11</v>
      </c>
      <c r="Y198" s="1">
        <v>9932.2899999999991</v>
      </c>
      <c r="Z198" s="1">
        <v>28761.56</v>
      </c>
      <c r="AA198" s="1">
        <v>18687.36</v>
      </c>
      <c r="AB198" s="1">
        <v>13600.93</v>
      </c>
      <c r="AC198" s="1">
        <v>69700.957999999999</v>
      </c>
      <c r="AD198" s="1">
        <v>56840.057999999997</v>
      </c>
      <c r="AE198" s="1">
        <v>0</v>
      </c>
      <c r="AF198" s="4">
        <v>544904.55199999991</v>
      </c>
      <c r="AH198" s="4">
        <v>432712660</v>
      </c>
      <c r="AI198" s="4" t="s">
        <v>1685</v>
      </c>
      <c r="AJ198" s="2" t="s">
        <v>1686</v>
      </c>
      <c r="AK198" s="2" t="s">
        <v>1692</v>
      </c>
      <c r="AL198" s="4">
        <v>1</v>
      </c>
      <c r="AM198" s="4">
        <v>64</v>
      </c>
      <c r="AN198" s="4">
        <v>544904.55199999991</v>
      </c>
      <c r="AO198" s="4">
        <v>8514</v>
      </c>
      <c r="AP198" s="4">
        <v>0</v>
      </c>
      <c r="AQ198" s="77">
        <v>8514</v>
      </c>
    </row>
    <row r="199" spans="1:43" s="4" customFormat="1">
      <c r="A199" s="2">
        <v>432712712</v>
      </c>
      <c r="B199" s="10" t="s">
        <v>83</v>
      </c>
      <c r="C199" s="15">
        <v>0</v>
      </c>
      <c r="D199" s="15">
        <v>0</v>
      </c>
      <c r="E199" s="15">
        <v>0</v>
      </c>
      <c r="F199" s="15">
        <v>0</v>
      </c>
      <c r="G199" s="15">
        <v>43</v>
      </c>
      <c r="H199" s="15">
        <v>0</v>
      </c>
      <c r="I199" s="15">
        <v>1.6125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12</v>
      </c>
      <c r="P199" s="15">
        <v>0</v>
      </c>
      <c r="Q199" s="15">
        <v>43</v>
      </c>
      <c r="R199" s="16">
        <v>1</v>
      </c>
      <c r="S199" s="15">
        <v>6</v>
      </c>
      <c r="T199" s="2"/>
      <c r="U199" s="1">
        <v>19703.019250000001</v>
      </c>
      <c r="V199" s="1">
        <v>28269.059999999998</v>
      </c>
      <c r="W199" s="1">
        <v>164760.64087500001</v>
      </c>
      <c r="X199" s="1">
        <v>36412.561249999999</v>
      </c>
      <c r="Y199" s="1">
        <v>7026.9987499999988</v>
      </c>
      <c r="Z199" s="1">
        <v>19324.173125000001</v>
      </c>
      <c r="AA199" s="1">
        <v>12555.57</v>
      </c>
      <c r="AB199" s="1">
        <v>9193.83</v>
      </c>
      <c r="AC199" s="1">
        <v>49313.110999999997</v>
      </c>
      <c r="AD199" s="1">
        <v>39765.292249999999</v>
      </c>
      <c r="AE199" s="1">
        <v>0</v>
      </c>
      <c r="AF199" s="4">
        <v>386324.25650000002</v>
      </c>
      <c r="AH199" s="4">
        <v>432712712</v>
      </c>
      <c r="AI199" s="4" t="s">
        <v>1685</v>
      </c>
      <c r="AJ199" s="2" t="s">
        <v>1686</v>
      </c>
      <c r="AK199" s="2" t="s">
        <v>1686</v>
      </c>
      <c r="AL199" s="4">
        <v>1</v>
      </c>
      <c r="AM199" s="4">
        <v>43</v>
      </c>
      <c r="AN199" s="4">
        <v>386324.25650000002</v>
      </c>
      <c r="AO199" s="4">
        <v>8984</v>
      </c>
      <c r="AP199" s="4">
        <v>0</v>
      </c>
      <c r="AQ199" s="77">
        <v>8984</v>
      </c>
    </row>
    <row r="200" spans="1:43" s="4" customFormat="1">
      <c r="A200" s="2">
        <v>435301009</v>
      </c>
      <c r="B200" s="10" t="s">
        <v>538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v>1</v>
      </c>
      <c r="I200" s="15">
        <v>3.7499999999999999E-2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1</v>
      </c>
      <c r="R200" s="16">
        <v>1</v>
      </c>
      <c r="S200" s="15">
        <v>1</v>
      </c>
      <c r="T200" s="2"/>
      <c r="U200" s="1">
        <v>458.20974999999999</v>
      </c>
      <c r="V200" s="1">
        <v>657.42</v>
      </c>
      <c r="W200" s="1">
        <v>4211.9586250000002</v>
      </c>
      <c r="X200" s="1">
        <v>753.59375</v>
      </c>
      <c r="Y200" s="1">
        <v>140.38624999999999</v>
      </c>
      <c r="Z200" s="1">
        <v>711.18937500000004</v>
      </c>
      <c r="AA200" s="1">
        <v>366.02</v>
      </c>
      <c r="AB200" s="1">
        <v>493.03</v>
      </c>
      <c r="AC200" s="1">
        <v>985.16699999999992</v>
      </c>
      <c r="AD200" s="1">
        <v>808.49074999999993</v>
      </c>
      <c r="AE200" s="1">
        <v>0</v>
      </c>
      <c r="AF200" s="4">
        <v>9585.4654999999984</v>
      </c>
      <c r="AH200" s="4">
        <v>435301009</v>
      </c>
      <c r="AI200" s="4" t="s">
        <v>1693</v>
      </c>
      <c r="AJ200" s="2" t="s">
        <v>1694</v>
      </c>
      <c r="AK200" s="2" t="s">
        <v>1645</v>
      </c>
      <c r="AL200" s="4">
        <v>1</v>
      </c>
      <c r="AM200" s="4">
        <v>1</v>
      </c>
      <c r="AN200" s="4">
        <v>9585.4654999999984</v>
      </c>
      <c r="AO200" s="4">
        <v>9585</v>
      </c>
      <c r="AP200" s="4">
        <v>0</v>
      </c>
      <c r="AQ200" s="77">
        <v>9585</v>
      </c>
    </row>
    <row r="201" spans="1:43" s="4" customFormat="1">
      <c r="A201" s="2">
        <v>435301031</v>
      </c>
      <c r="B201" s="10" t="s">
        <v>538</v>
      </c>
      <c r="C201" s="15">
        <v>0</v>
      </c>
      <c r="D201" s="15">
        <v>0</v>
      </c>
      <c r="E201" s="15">
        <v>0</v>
      </c>
      <c r="F201" s="15">
        <v>18</v>
      </c>
      <c r="G201" s="15">
        <v>61</v>
      </c>
      <c r="H201" s="15">
        <v>91</v>
      </c>
      <c r="I201" s="15">
        <v>6.375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6</v>
      </c>
      <c r="P201" s="15">
        <v>8</v>
      </c>
      <c r="Q201" s="15">
        <v>170</v>
      </c>
      <c r="R201" s="16">
        <v>1</v>
      </c>
      <c r="S201" s="15">
        <v>2</v>
      </c>
      <c r="T201" s="2"/>
      <c r="U201" s="1">
        <v>77895.657500000001</v>
      </c>
      <c r="V201" s="1">
        <v>111761.4</v>
      </c>
      <c r="W201" s="1">
        <v>665718.14624999999</v>
      </c>
      <c r="X201" s="1">
        <v>139373.50750000001</v>
      </c>
      <c r="Y201" s="1">
        <v>24915.572499999998</v>
      </c>
      <c r="Z201" s="1">
        <v>100220.78375</v>
      </c>
      <c r="AA201" s="1">
        <v>55067.69</v>
      </c>
      <c r="AB201" s="1">
        <v>60264.34</v>
      </c>
      <c r="AC201" s="1">
        <v>174844.96</v>
      </c>
      <c r="AD201" s="1">
        <v>144579.61750000002</v>
      </c>
      <c r="AE201" s="1">
        <v>0</v>
      </c>
      <c r="AF201" s="4">
        <v>1554641.6749999998</v>
      </c>
      <c r="AH201" s="4">
        <v>435301031</v>
      </c>
      <c r="AI201" s="4" t="s">
        <v>1693</v>
      </c>
      <c r="AJ201" s="2" t="s">
        <v>1694</v>
      </c>
      <c r="AK201" s="2" t="s">
        <v>1636</v>
      </c>
      <c r="AL201" s="4">
        <v>1</v>
      </c>
      <c r="AM201" s="4">
        <v>170</v>
      </c>
      <c r="AN201" s="4">
        <v>1554641.6749999998</v>
      </c>
      <c r="AO201" s="4">
        <v>9145</v>
      </c>
      <c r="AP201" s="4">
        <v>0</v>
      </c>
      <c r="AQ201" s="77">
        <v>9145</v>
      </c>
    </row>
    <row r="202" spans="1:43" s="4" customFormat="1">
      <c r="A202" s="2">
        <v>435301056</v>
      </c>
      <c r="B202" s="10" t="s">
        <v>538</v>
      </c>
      <c r="C202" s="15">
        <v>0</v>
      </c>
      <c r="D202" s="15">
        <v>0</v>
      </c>
      <c r="E202" s="15">
        <v>0</v>
      </c>
      <c r="F202" s="15">
        <v>9</v>
      </c>
      <c r="G202" s="15">
        <v>46</v>
      </c>
      <c r="H202" s="15">
        <v>57</v>
      </c>
      <c r="I202" s="15">
        <v>4.2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2</v>
      </c>
      <c r="P202" s="15">
        <v>4</v>
      </c>
      <c r="Q202" s="15">
        <v>112</v>
      </c>
      <c r="R202" s="16">
        <v>1</v>
      </c>
      <c r="S202" s="15">
        <v>1</v>
      </c>
      <c r="T202" s="2"/>
      <c r="U202" s="1">
        <v>51319.491999999998</v>
      </c>
      <c r="V202" s="1">
        <v>73631.039999999994</v>
      </c>
      <c r="W202" s="1">
        <v>424059.66600000003</v>
      </c>
      <c r="X202" s="1">
        <v>91478.54</v>
      </c>
      <c r="Y202" s="1">
        <v>16239.289999999999</v>
      </c>
      <c r="Z202" s="1">
        <v>65254.76</v>
      </c>
      <c r="AA202" s="1">
        <v>36268.92</v>
      </c>
      <c r="AB202" s="1">
        <v>39116.07</v>
      </c>
      <c r="AC202" s="1">
        <v>113959.54399999998</v>
      </c>
      <c r="AD202" s="1">
        <v>94233.584000000017</v>
      </c>
      <c r="AE202" s="1">
        <v>0</v>
      </c>
      <c r="AF202" s="4">
        <v>1005560.9060000001</v>
      </c>
      <c r="AH202" s="4">
        <v>435301056</v>
      </c>
      <c r="AI202" s="4" t="s">
        <v>1693</v>
      </c>
      <c r="AJ202" s="2" t="s">
        <v>1694</v>
      </c>
      <c r="AK202" s="2" t="s">
        <v>1646</v>
      </c>
      <c r="AL202" s="4">
        <v>1</v>
      </c>
      <c r="AM202" s="4">
        <v>112</v>
      </c>
      <c r="AN202" s="4">
        <v>1005560.9060000001</v>
      </c>
      <c r="AO202" s="4">
        <v>8978</v>
      </c>
      <c r="AP202" s="4">
        <v>0</v>
      </c>
      <c r="AQ202" s="77">
        <v>8978</v>
      </c>
    </row>
    <row r="203" spans="1:43" s="4" customFormat="1">
      <c r="A203" s="2">
        <v>435301079</v>
      </c>
      <c r="B203" s="10" t="s">
        <v>538</v>
      </c>
      <c r="C203" s="15">
        <v>0</v>
      </c>
      <c r="D203" s="15">
        <v>0</v>
      </c>
      <c r="E203" s="15">
        <v>0</v>
      </c>
      <c r="F203" s="15">
        <v>26</v>
      </c>
      <c r="G203" s="15">
        <v>47</v>
      </c>
      <c r="H203" s="15">
        <v>45</v>
      </c>
      <c r="I203" s="15">
        <v>4.5374999999999996</v>
      </c>
      <c r="J203" s="15">
        <v>0</v>
      </c>
      <c r="K203" s="15">
        <v>0</v>
      </c>
      <c r="L203" s="15">
        <v>0</v>
      </c>
      <c r="M203" s="15">
        <v>3</v>
      </c>
      <c r="N203" s="15">
        <v>0</v>
      </c>
      <c r="O203" s="15">
        <v>4</v>
      </c>
      <c r="P203" s="15">
        <v>9</v>
      </c>
      <c r="Q203" s="15">
        <v>121</v>
      </c>
      <c r="R203" s="16">
        <v>1</v>
      </c>
      <c r="S203" s="15">
        <v>2</v>
      </c>
      <c r="T203" s="2"/>
      <c r="U203" s="1">
        <v>55443.37975</v>
      </c>
      <c r="V203" s="1">
        <v>79547.819999999992</v>
      </c>
      <c r="W203" s="1">
        <v>468647.303625</v>
      </c>
      <c r="X203" s="1">
        <v>104085.67375</v>
      </c>
      <c r="Y203" s="1">
        <v>17975.446249999997</v>
      </c>
      <c r="Z203" s="1">
        <v>66157.874374999999</v>
      </c>
      <c r="AA203" s="1">
        <v>36773.759999999995</v>
      </c>
      <c r="AB203" s="1">
        <v>36031.519999999997</v>
      </c>
      <c r="AC203" s="1">
        <v>126141.647</v>
      </c>
      <c r="AD203" s="1">
        <v>105568.38075</v>
      </c>
      <c r="AE203" s="1">
        <v>0</v>
      </c>
      <c r="AF203" s="4">
        <v>1096372.8055</v>
      </c>
      <c r="AH203" s="4">
        <v>435301079</v>
      </c>
      <c r="AI203" s="4" t="s">
        <v>1693</v>
      </c>
      <c r="AJ203" s="2" t="s">
        <v>1694</v>
      </c>
      <c r="AK203" s="2" t="s">
        <v>1647</v>
      </c>
      <c r="AL203" s="4">
        <v>1</v>
      </c>
      <c r="AM203" s="4">
        <v>121</v>
      </c>
      <c r="AN203" s="4">
        <v>1096372.8055</v>
      </c>
      <c r="AO203" s="4">
        <v>9061</v>
      </c>
      <c r="AP203" s="4">
        <v>0</v>
      </c>
      <c r="AQ203" s="77">
        <v>9061</v>
      </c>
    </row>
    <row r="204" spans="1:43" s="4" customFormat="1">
      <c r="A204" s="2">
        <v>435301125</v>
      </c>
      <c r="B204" s="10" t="s">
        <v>538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1</v>
      </c>
      <c r="I204" s="15">
        <v>3.7499999999999999E-2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1</v>
      </c>
      <c r="R204" s="16">
        <v>1</v>
      </c>
      <c r="S204" s="15">
        <v>1</v>
      </c>
      <c r="T204" s="2"/>
      <c r="U204" s="1">
        <v>458.20974999999999</v>
      </c>
      <c r="V204" s="1">
        <v>657.42</v>
      </c>
      <c r="W204" s="1">
        <v>4211.9586250000002</v>
      </c>
      <c r="X204" s="1">
        <v>753.59375</v>
      </c>
      <c r="Y204" s="1">
        <v>140.38624999999999</v>
      </c>
      <c r="Z204" s="1">
        <v>711.18937500000004</v>
      </c>
      <c r="AA204" s="1">
        <v>366.02</v>
      </c>
      <c r="AB204" s="1">
        <v>493.03</v>
      </c>
      <c r="AC204" s="1">
        <v>985.16699999999992</v>
      </c>
      <c r="AD204" s="1">
        <v>808.49074999999993</v>
      </c>
      <c r="AE204" s="1">
        <v>0</v>
      </c>
      <c r="AF204" s="4">
        <v>9585.4654999999984</v>
      </c>
      <c r="AH204" s="4">
        <v>435301125</v>
      </c>
      <c r="AI204" s="4" t="s">
        <v>1693</v>
      </c>
      <c r="AJ204" s="2" t="s">
        <v>1694</v>
      </c>
      <c r="AK204" s="2" t="s">
        <v>1665</v>
      </c>
      <c r="AL204" s="4">
        <v>1</v>
      </c>
      <c r="AM204" s="4">
        <v>1</v>
      </c>
      <c r="AN204" s="4">
        <v>9585.4654999999984</v>
      </c>
      <c r="AO204" s="4">
        <v>9585</v>
      </c>
      <c r="AP204" s="4">
        <v>0</v>
      </c>
      <c r="AQ204" s="77">
        <v>9585</v>
      </c>
    </row>
    <row r="205" spans="1:43" s="4" customFormat="1">
      <c r="A205" s="2">
        <v>435301149</v>
      </c>
      <c r="B205" s="10" t="s">
        <v>538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1</v>
      </c>
      <c r="I205" s="15">
        <v>3.7499999999999999E-2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1</v>
      </c>
      <c r="R205" s="16">
        <v>1</v>
      </c>
      <c r="S205" s="15">
        <v>1</v>
      </c>
      <c r="T205" s="2"/>
      <c r="U205" s="1">
        <v>458.20974999999999</v>
      </c>
      <c r="V205" s="1">
        <v>657.42</v>
      </c>
      <c r="W205" s="1">
        <v>4211.9586250000002</v>
      </c>
      <c r="X205" s="1">
        <v>753.59375</v>
      </c>
      <c r="Y205" s="1">
        <v>140.38624999999999</v>
      </c>
      <c r="Z205" s="1">
        <v>711.18937500000004</v>
      </c>
      <c r="AA205" s="1">
        <v>366.02</v>
      </c>
      <c r="AB205" s="1">
        <v>493.03</v>
      </c>
      <c r="AC205" s="1">
        <v>985.16699999999992</v>
      </c>
      <c r="AD205" s="1">
        <v>808.49074999999993</v>
      </c>
      <c r="AE205" s="1">
        <v>0</v>
      </c>
      <c r="AF205" s="4">
        <v>9585.4654999999984</v>
      </c>
      <c r="AH205" s="4">
        <v>435301149</v>
      </c>
      <c r="AI205" s="4" t="s">
        <v>1693</v>
      </c>
      <c r="AJ205" s="2" t="s">
        <v>1694</v>
      </c>
      <c r="AK205" s="2" t="s">
        <v>1637</v>
      </c>
      <c r="AL205" s="4">
        <v>1</v>
      </c>
      <c r="AM205" s="4">
        <v>1</v>
      </c>
      <c r="AN205" s="4">
        <v>9585.4654999999984</v>
      </c>
      <c r="AO205" s="4">
        <v>9585</v>
      </c>
      <c r="AP205" s="4">
        <v>0</v>
      </c>
      <c r="AQ205" s="77">
        <v>9585</v>
      </c>
    </row>
    <row r="206" spans="1:43" s="4" customFormat="1">
      <c r="A206" s="2">
        <v>435301155</v>
      </c>
      <c r="B206" s="10" t="s">
        <v>538</v>
      </c>
      <c r="C206" s="15">
        <v>0</v>
      </c>
      <c r="D206" s="15">
        <v>0</v>
      </c>
      <c r="E206" s="15">
        <v>0</v>
      </c>
      <c r="F206" s="15">
        <v>0</v>
      </c>
      <c r="G206" s="15">
        <v>1</v>
      </c>
      <c r="H206" s="15">
        <v>0</v>
      </c>
      <c r="I206" s="15">
        <v>3.7499999999999999E-2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1</v>
      </c>
      <c r="R206" s="16">
        <v>1</v>
      </c>
      <c r="S206" s="15">
        <v>1</v>
      </c>
      <c r="T206" s="2"/>
      <c r="U206" s="1">
        <v>458.20974999999999</v>
      </c>
      <c r="V206" s="1">
        <v>657.42</v>
      </c>
      <c r="W206" s="1">
        <v>2963.6186250000001</v>
      </c>
      <c r="X206" s="1">
        <v>846.80375000000004</v>
      </c>
      <c r="Y206" s="1">
        <v>144.31625</v>
      </c>
      <c r="Z206" s="1">
        <v>449.39937500000002</v>
      </c>
      <c r="AA206" s="1">
        <v>291.99</v>
      </c>
      <c r="AB206" s="1">
        <v>213.81</v>
      </c>
      <c r="AC206" s="1">
        <v>1012.7569999999999</v>
      </c>
      <c r="AD206" s="1">
        <v>836.66075000000001</v>
      </c>
      <c r="AE206" s="1">
        <v>0</v>
      </c>
      <c r="AF206" s="4">
        <v>7874.9854999999998</v>
      </c>
      <c r="AH206" s="4">
        <v>435301155</v>
      </c>
      <c r="AI206" s="4" t="s">
        <v>1693</v>
      </c>
      <c r="AJ206" s="2" t="s">
        <v>1694</v>
      </c>
      <c r="AK206" s="2" t="s">
        <v>1563</v>
      </c>
      <c r="AL206" s="4">
        <v>1</v>
      </c>
      <c r="AM206" s="4">
        <v>1</v>
      </c>
      <c r="AN206" s="4">
        <v>7874.9854999999998</v>
      </c>
      <c r="AO206" s="4">
        <v>7875</v>
      </c>
      <c r="AP206" s="4">
        <v>0</v>
      </c>
      <c r="AQ206" s="77">
        <v>7875</v>
      </c>
    </row>
    <row r="207" spans="1:43" s="4" customFormat="1">
      <c r="A207" s="2">
        <v>435301160</v>
      </c>
      <c r="B207" s="10" t="s">
        <v>538</v>
      </c>
      <c r="C207" s="15">
        <v>0</v>
      </c>
      <c r="D207" s="15">
        <v>0</v>
      </c>
      <c r="E207" s="15">
        <v>0</v>
      </c>
      <c r="F207" s="15">
        <v>25</v>
      </c>
      <c r="G207" s="15">
        <v>72</v>
      </c>
      <c r="H207" s="15">
        <v>85</v>
      </c>
      <c r="I207" s="15">
        <v>7.3875000000000002</v>
      </c>
      <c r="J207" s="15">
        <v>0</v>
      </c>
      <c r="K207" s="15">
        <v>0</v>
      </c>
      <c r="L207" s="15">
        <v>0</v>
      </c>
      <c r="M207" s="15">
        <v>15</v>
      </c>
      <c r="N207" s="15">
        <v>0</v>
      </c>
      <c r="O207" s="15">
        <v>17</v>
      </c>
      <c r="P207" s="15">
        <v>24</v>
      </c>
      <c r="Q207" s="15">
        <v>197</v>
      </c>
      <c r="R207" s="16">
        <v>1</v>
      </c>
      <c r="S207" s="15">
        <v>5</v>
      </c>
      <c r="T207" s="2"/>
      <c r="U207" s="1">
        <v>90267.320749999999</v>
      </c>
      <c r="V207" s="1">
        <v>129511.74</v>
      </c>
      <c r="W207" s="1">
        <v>853536.53912500001</v>
      </c>
      <c r="X207" s="1">
        <v>165237.78875000001</v>
      </c>
      <c r="Y207" s="1">
        <v>31106.571249999997</v>
      </c>
      <c r="Z207" s="1">
        <v>110783.826875</v>
      </c>
      <c r="AA207" s="1">
        <v>61998.829999999994</v>
      </c>
      <c r="AB207" s="1">
        <v>62537.869999999995</v>
      </c>
      <c r="AC207" s="1">
        <v>218290.429</v>
      </c>
      <c r="AD207" s="1">
        <v>179647.47774999999</v>
      </c>
      <c r="AE207" s="1">
        <v>0</v>
      </c>
      <c r="AF207" s="4">
        <v>1902918.3935000002</v>
      </c>
      <c r="AH207" s="4">
        <v>435301160</v>
      </c>
      <c r="AI207" s="4" t="s">
        <v>1693</v>
      </c>
      <c r="AJ207" s="2" t="s">
        <v>1694</v>
      </c>
      <c r="AK207" s="2" t="s">
        <v>1564</v>
      </c>
      <c r="AL207" s="4">
        <v>1</v>
      </c>
      <c r="AM207" s="4">
        <v>197</v>
      </c>
      <c r="AN207" s="4">
        <v>1902918.3935000002</v>
      </c>
      <c r="AO207" s="4">
        <v>9659</v>
      </c>
      <c r="AP207" s="4">
        <v>0</v>
      </c>
      <c r="AQ207" s="77">
        <v>9659</v>
      </c>
    </row>
    <row r="208" spans="1:43" s="4" customFormat="1">
      <c r="A208" s="2">
        <v>435301181</v>
      </c>
      <c r="B208" s="10" t="s">
        <v>538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v>2</v>
      </c>
      <c r="I208" s="15">
        <v>7.4999999999999997E-2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2</v>
      </c>
      <c r="R208" s="16">
        <v>1</v>
      </c>
      <c r="S208" s="15">
        <v>1</v>
      </c>
      <c r="T208" s="2"/>
      <c r="U208" s="1">
        <v>916.41949999999997</v>
      </c>
      <c r="V208" s="1">
        <v>1314.84</v>
      </c>
      <c r="W208" s="1">
        <v>8423.9172500000004</v>
      </c>
      <c r="X208" s="1">
        <v>1507.1875</v>
      </c>
      <c r="Y208" s="1">
        <v>280.77249999999998</v>
      </c>
      <c r="Z208" s="1">
        <v>1422.3787500000001</v>
      </c>
      <c r="AA208" s="1">
        <v>732.04</v>
      </c>
      <c r="AB208" s="1">
        <v>986.06</v>
      </c>
      <c r="AC208" s="1">
        <v>1970.3339999999998</v>
      </c>
      <c r="AD208" s="1">
        <v>1616.9814999999999</v>
      </c>
      <c r="AE208" s="1">
        <v>0</v>
      </c>
      <c r="AF208" s="4">
        <v>19170.930999999997</v>
      </c>
      <c r="AH208" s="4">
        <v>435301181</v>
      </c>
      <c r="AI208" s="4" t="s">
        <v>1693</v>
      </c>
      <c r="AJ208" s="2" t="s">
        <v>1694</v>
      </c>
      <c r="AK208" s="2" t="s">
        <v>1639</v>
      </c>
      <c r="AL208" s="4">
        <v>1</v>
      </c>
      <c r="AM208" s="4">
        <v>2</v>
      </c>
      <c r="AN208" s="4">
        <v>19170.930999999997</v>
      </c>
      <c r="AO208" s="4">
        <v>9585</v>
      </c>
      <c r="AP208" s="4">
        <v>0</v>
      </c>
      <c r="AQ208" s="77">
        <v>9585</v>
      </c>
    </row>
    <row r="209" spans="1:43" s="4" customFormat="1">
      <c r="A209" s="2">
        <v>435301284</v>
      </c>
      <c r="B209" s="10" t="s">
        <v>538</v>
      </c>
      <c r="C209" s="15">
        <v>0</v>
      </c>
      <c r="D209" s="15">
        <v>0</v>
      </c>
      <c r="E209" s="15">
        <v>0</v>
      </c>
      <c r="F209" s="15">
        <v>0</v>
      </c>
      <c r="G209" s="15">
        <v>1</v>
      </c>
      <c r="H209" s="15">
        <v>0</v>
      </c>
      <c r="I209" s="15">
        <v>3.7499999999999999E-2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1</v>
      </c>
      <c r="R209" s="16">
        <v>1</v>
      </c>
      <c r="S209" s="15">
        <v>1</v>
      </c>
      <c r="T209" s="2"/>
      <c r="U209" s="1">
        <v>458.20974999999999</v>
      </c>
      <c r="V209" s="1">
        <v>657.42</v>
      </c>
      <c r="W209" s="1">
        <v>2963.6186250000001</v>
      </c>
      <c r="X209" s="1">
        <v>846.80375000000004</v>
      </c>
      <c r="Y209" s="1">
        <v>144.31625</v>
      </c>
      <c r="Z209" s="1">
        <v>449.39937500000002</v>
      </c>
      <c r="AA209" s="1">
        <v>291.99</v>
      </c>
      <c r="AB209" s="1">
        <v>213.81</v>
      </c>
      <c r="AC209" s="1">
        <v>1012.7569999999999</v>
      </c>
      <c r="AD209" s="1">
        <v>836.66075000000001</v>
      </c>
      <c r="AE209" s="1">
        <v>0</v>
      </c>
      <c r="AF209" s="4">
        <v>7874.9854999999998</v>
      </c>
      <c r="AH209" s="4">
        <v>435301284</v>
      </c>
      <c r="AI209" s="4" t="s">
        <v>1693</v>
      </c>
      <c r="AJ209" s="2" t="s">
        <v>1694</v>
      </c>
      <c r="AK209" s="2" t="s">
        <v>1695</v>
      </c>
      <c r="AL209" s="4">
        <v>1</v>
      </c>
      <c r="AM209" s="4">
        <v>1</v>
      </c>
      <c r="AN209" s="4">
        <v>7874.9854999999998</v>
      </c>
      <c r="AO209" s="4">
        <v>7875</v>
      </c>
      <c r="AP209" s="4">
        <v>0</v>
      </c>
      <c r="AQ209" s="77">
        <v>7875</v>
      </c>
    </row>
    <row r="210" spans="1:43" s="4" customFormat="1">
      <c r="A210" s="2">
        <v>435301295</v>
      </c>
      <c r="B210" s="10" t="s">
        <v>538</v>
      </c>
      <c r="C210" s="15">
        <v>0</v>
      </c>
      <c r="D210" s="15">
        <v>0</v>
      </c>
      <c r="E210" s="15">
        <v>0</v>
      </c>
      <c r="F210" s="15">
        <v>13</v>
      </c>
      <c r="G210" s="15">
        <v>30</v>
      </c>
      <c r="H210" s="15">
        <v>30</v>
      </c>
      <c r="I210" s="15">
        <v>2.7374999999999998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1</v>
      </c>
      <c r="P210" s="15">
        <v>3</v>
      </c>
      <c r="Q210" s="15">
        <v>73</v>
      </c>
      <c r="R210" s="16">
        <v>1</v>
      </c>
      <c r="S210" s="15">
        <v>1</v>
      </c>
      <c r="T210" s="2"/>
      <c r="U210" s="1">
        <v>33449.311750000001</v>
      </c>
      <c r="V210" s="1">
        <v>47991.659999999996</v>
      </c>
      <c r="W210" s="1">
        <v>270312.39962500002</v>
      </c>
      <c r="X210" s="1">
        <v>61836.303749999999</v>
      </c>
      <c r="Y210" s="1">
        <v>10546.966250000001</v>
      </c>
      <c r="Z210" s="1">
        <v>40659.854375000003</v>
      </c>
      <c r="AA210" s="1">
        <v>22591.98</v>
      </c>
      <c r="AB210" s="1">
        <v>22906.9</v>
      </c>
      <c r="AC210" s="1">
        <v>74012.811000000002</v>
      </c>
      <c r="AD210" s="1">
        <v>61913.224750000001</v>
      </c>
      <c r="AE210" s="1">
        <v>0</v>
      </c>
      <c r="AF210" s="4">
        <v>646221.41150000005</v>
      </c>
      <c r="AH210" s="4">
        <v>435301295</v>
      </c>
      <c r="AI210" s="4" t="s">
        <v>1693</v>
      </c>
      <c r="AJ210" s="2" t="s">
        <v>1694</v>
      </c>
      <c r="AK210" s="2" t="s">
        <v>1696</v>
      </c>
      <c r="AL210" s="4">
        <v>1</v>
      </c>
      <c r="AM210" s="4">
        <v>73</v>
      </c>
      <c r="AN210" s="4">
        <v>646221.41150000005</v>
      </c>
      <c r="AO210" s="4">
        <v>8852</v>
      </c>
      <c r="AP210" s="4">
        <v>0</v>
      </c>
      <c r="AQ210" s="77">
        <v>8852</v>
      </c>
    </row>
    <row r="211" spans="1:43" s="4" customFormat="1">
      <c r="A211" s="2">
        <v>435301301</v>
      </c>
      <c r="B211" s="10" t="s">
        <v>538</v>
      </c>
      <c r="C211" s="15">
        <v>0</v>
      </c>
      <c r="D211" s="15">
        <v>0</v>
      </c>
      <c r="E211" s="15">
        <v>0</v>
      </c>
      <c r="F211" s="15">
        <v>7</v>
      </c>
      <c r="G211" s="15">
        <v>25</v>
      </c>
      <c r="H211" s="15">
        <v>48</v>
      </c>
      <c r="I211" s="15">
        <v>3.1124999999999998</v>
      </c>
      <c r="J211" s="15">
        <v>0</v>
      </c>
      <c r="K211" s="15">
        <v>0</v>
      </c>
      <c r="L211" s="15">
        <v>0</v>
      </c>
      <c r="M211" s="15">
        <v>3</v>
      </c>
      <c r="N211" s="15">
        <v>0</v>
      </c>
      <c r="O211" s="15">
        <v>6</v>
      </c>
      <c r="P211" s="15">
        <v>8</v>
      </c>
      <c r="Q211" s="15">
        <v>83</v>
      </c>
      <c r="R211" s="16">
        <v>1</v>
      </c>
      <c r="S211" s="15">
        <v>4</v>
      </c>
      <c r="T211" s="2"/>
      <c r="U211" s="1">
        <v>38031.409249999997</v>
      </c>
      <c r="V211" s="1">
        <v>54565.859999999993</v>
      </c>
      <c r="W211" s="1">
        <v>356763.75587499997</v>
      </c>
      <c r="X211" s="1">
        <v>67511.911250000005</v>
      </c>
      <c r="Y211" s="1">
        <v>12755.03875</v>
      </c>
      <c r="Z211" s="1">
        <v>49866.068124999998</v>
      </c>
      <c r="AA211" s="1">
        <v>27280.2</v>
      </c>
      <c r="AB211" s="1">
        <v>30319.69</v>
      </c>
      <c r="AC211" s="1">
        <v>89508.71100000001</v>
      </c>
      <c r="AD211" s="1">
        <v>73377.222249999992</v>
      </c>
      <c r="AE211" s="1">
        <v>0</v>
      </c>
      <c r="AF211" s="4">
        <v>799979.86649999977</v>
      </c>
      <c r="AH211" s="4">
        <v>435301301</v>
      </c>
      <c r="AI211" s="4" t="s">
        <v>1693</v>
      </c>
      <c r="AJ211" s="2" t="s">
        <v>1694</v>
      </c>
      <c r="AK211" s="2" t="s">
        <v>1694</v>
      </c>
      <c r="AL211" s="4">
        <v>1</v>
      </c>
      <c r="AM211" s="4">
        <v>83</v>
      </c>
      <c r="AN211" s="4">
        <v>799979.86649999977</v>
      </c>
      <c r="AO211" s="4">
        <v>9638</v>
      </c>
      <c r="AP211" s="4">
        <v>0</v>
      </c>
      <c r="AQ211" s="77">
        <v>9638</v>
      </c>
    </row>
    <row r="212" spans="1:43" s="4" customFormat="1">
      <c r="A212" s="2">
        <v>435301326</v>
      </c>
      <c r="B212" s="10" t="s">
        <v>538</v>
      </c>
      <c r="C212" s="15">
        <v>0</v>
      </c>
      <c r="D212" s="15">
        <v>0</v>
      </c>
      <c r="E212" s="15">
        <v>0</v>
      </c>
      <c r="F212" s="15">
        <v>0</v>
      </c>
      <c r="G212" s="15">
        <v>1</v>
      </c>
      <c r="H212" s="15">
        <v>3</v>
      </c>
      <c r="I212" s="15">
        <v>0.1875</v>
      </c>
      <c r="J212" s="15">
        <v>0</v>
      </c>
      <c r="K212" s="15">
        <v>0</v>
      </c>
      <c r="L212" s="15">
        <v>0</v>
      </c>
      <c r="M212" s="15">
        <v>1</v>
      </c>
      <c r="N212" s="15">
        <v>0</v>
      </c>
      <c r="O212" s="15">
        <v>1</v>
      </c>
      <c r="P212" s="15">
        <v>0</v>
      </c>
      <c r="Q212" s="15">
        <v>5</v>
      </c>
      <c r="R212" s="16">
        <v>1</v>
      </c>
      <c r="S212" s="15">
        <v>5</v>
      </c>
      <c r="T212" s="2"/>
      <c r="U212" s="1">
        <v>2291.0487499999999</v>
      </c>
      <c r="V212" s="1">
        <v>3287.1</v>
      </c>
      <c r="W212" s="1">
        <v>23529.423124999998</v>
      </c>
      <c r="X212" s="1">
        <v>4016.0587500000001</v>
      </c>
      <c r="Y212" s="1">
        <v>809.71125000000006</v>
      </c>
      <c r="Z212" s="1">
        <v>3032.3668750000002</v>
      </c>
      <c r="AA212" s="1">
        <v>1682.04</v>
      </c>
      <c r="AB212" s="1">
        <v>1823.8</v>
      </c>
      <c r="AC212" s="1">
        <v>5682.2750000000005</v>
      </c>
      <c r="AD212" s="1">
        <v>4643.1237500000007</v>
      </c>
      <c r="AE212" s="1">
        <v>0</v>
      </c>
      <c r="AF212" s="4">
        <v>50796.947500000002</v>
      </c>
      <c r="AH212" s="4">
        <v>435301326</v>
      </c>
      <c r="AI212" s="4" t="s">
        <v>1693</v>
      </c>
      <c r="AJ212" s="2" t="s">
        <v>1694</v>
      </c>
      <c r="AK212" s="2" t="s">
        <v>1675</v>
      </c>
      <c r="AL212" s="4">
        <v>1</v>
      </c>
      <c r="AM212" s="4">
        <v>5</v>
      </c>
      <c r="AN212" s="4">
        <v>50796.947500000002</v>
      </c>
      <c r="AO212" s="4">
        <v>10159</v>
      </c>
      <c r="AP212" s="4">
        <v>0</v>
      </c>
      <c r="AQ212" s="77">
        <v>10159</v>
      </c>
    </row>
    <row r="213" spans="1:43" s="4" customFormat="1">
      <c r="A213" s="2">
        <v>435301342</v>
      </c>
      <c r="B213" s="10" t="s">
        <v>538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2</v>
      </c>
      <c r="I213" s="15">
        <v>7.4999999999999997E-2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2</v>
      </c>
      <c r="R213" s="16">
        <v>1</v>
      </c>
      <c r="S213" s="15">
        <v>1</v>
      </c>
      <c r="T213" s="2"/>
      <c r="U213" s="1">
        <v>916.41949999999997</v>
      </c>
      <c r="V213" s="1">
        <v>1314.84</v>
      </c>
      <c r="W213" s="1">
        <v>8423.9172500000004</v>
      </c>
      <c r="X213" s="1">
        <v>1507.1875</v>
      </c>
      <c r="Y213" s="1">
        <v>280.77249999999998</v>
      </c>
      <c r="Z213" s="1">
        <v>1422.3787500000001</v>
      </c>
      <c r="AA213" s="1">
        <v>732.04</v>
      </c>
      <c r="AB213" s="1">
        <v>986.06</v>
      </c>
      <c r="AC213" s="1">
        <v>1970.3339999999998</v>
      </c>
      <c r="AD213" s="1">
        <v>1616.9814999999999</v>
      </c>
      <c r="AE213" s="1">
        <v>0</v>
      </c>
      <c r="AF213" s="4">
        <v>19170.930999999997</v>
      </c>
      <c r="AH213" s="4">
        <v>435301342</v>
      </c>
      <c r="AI213" s="4" t="s">
        <v>1693</v>
      </c>
      <c r="AJ213" s="2" t="s">
        <v>1694</v>
      </c>
      <c r="AK213" s="2" t="s">
        <v>1697</v>
      </c>
      <c r="AL213" s="4">
        <v>1</v>
      </c>
      <c r="AM213" s="4">
        <v>2</v>
      </c>
      <c r="AN213" s="4">
        <v>19170.930999999997</v>
      </c>
      <c r="AO213" s="4">
        <v>9585</v>
      </c>
      <c r="AP213" s="4">
        <v>0</v>
      </c>
      <c r="AQ213" s="77">
        <v>9585</v>
      </c>
    </row>
    <row r="214" spans="1:43" s="4" customFormat="1">
      <c r="A214" s="2">
        <v>435301600</v>
      </c>
      <c r="B214" s="10" t="s">
        <v>538</v>
      </c>
      <c r="C214" s="15">
        <v>0</v>
      </c>
      <c r="D214" s="15">
        <v>0</v>
      </c>
      <c r="E214" s="15">
        <v>0</v>
      </c>
      <c r="F214" s="15">
        <v>0</v>
      </c>
      <c r="G214" s="15">
        <v>1</v>
      </c>
      <c r="H214" s="15">
        <v>1</v>
      </c>
      <c r="I214" s="15">
        <v>7.4999999999999997E-2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2</v>
      </c>
      <c r="R214" s="16">
        <v>1</v>
      </c>
      <c r="S214" s="15">
        <v>1</v>
      </c>
      <c r="T214" s="2"/>
      <c r="U214" s="1">
        <v>916.41949999999997</v>
      </c>
      <c r="V214" s="1">
        <v>1314.84</v>
      </c>
      <c r="W214" s="1">
        <v>7175.5772500000003</v>
      </c>
      <c r="X214" s="1">
        <v>1600.3975</v>
      </c>
      <c r="Y214" s="1">
        <v>284.70249999999999</v>
      </c>
      <c r="Z214" s="1">
        <v>1160.5887500000001</v>
      </c>
      <c r="AA214" s="1">
        <v>658.01</v>
      </c>
      <c r="AB214" s="1">
        <v>706.83999999999992</v>
      </c>
      <c r="AC214" s="1">
        <v>1997.9239999999998</v>
      </c>
      <c r="AD214" s="1">
        <v>1645.1514999999999</v>
      </c>
      <c r="AE214" s="1">
        <v>0</v>
      </c>
      <c r="AF214" s="4">
        <v>17460.451000000001</v>
      </c>
      <c r="AH214" s="4">
        <v>435301600</v>
      </c>
      <c r="AI214" s="4" t="s">
        <v>1693</v>
      </c>
      <c r="AJ214" s="2" t="s">
        <v>1694</v>
      </c>
      <c r="AK214" s="2" t="s">
        <v>1698</v>
      </c>
      <c r="AL214" s="4">
        <v>1</v>
      </c>
      <c r="AM214" s="4">
        <v>2</v>
      </c>
      <c r="AN214" s="4">
        <v>17460.451000000001</v>
      </c>
      <c r="AO214" s="4">
        <v>8730</v>
      </c>
      <c r="AP214" s="4">
        <v>0</v>
      </c>
      <c r="AQ214" s="77">
        <v>8730</v>
      </c>
    </row>
    <row r="215" spans="1:43" s="4" customFormat="1">
      <c r="A215" s="2">
        <v>435301673</v>
      </c>
      <c r="B215" s="10" t="s">
        <v>538</v>
      </c>
      <c r="C215" s="15">
        <v>0</v>
      </c>
      <c r="D215" s="15">
        <v>0</v>
      </c>
      <c r="E215" s="15">
        <v>0</v>
      </c>
      <c r="F215" s="15">
        <v>5</v>
      </c>
      <c r="G215" s="15">
        <v>5</v>
      </c>
      <c r="H215" s="15">
        <v>7</v>
      </c>
      <c r="I215" s="15">
        <v>0.63749999999999996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2</v>
      </c>
      <c r="Q215" s="15">
        <v>17</v>
      </c>
      <c r="R215" s="16">
        <v>1</v>
      </c>
      <c r="S215" s="15">
        <v>2</v>
      </c>
      <c r="T215" s="2"/>
      <c r="U215" s="1">
        <v>7789.5657499999998</v>
      </c>
      <c r="V215" s="1">
        <v>11176.14</v>
      </c>
      <c r="W215" s="1">
        <v>66898.936624999988</v>
      </c>
      <c r="X215" s="1">
        <v>14826.243749999998</v>
      </c>
      <c r="Y215" s="1">
        <v>2507.1662499999998</v>
      </c>
      <c r="Z215" s="1">
        <v>9472.3193749999991</v>
      </c>
      <c r="AA215" s="1">
        <v>5118.8899999999994</v>
      </c>
      <c r="AB215" s="1">
        <v>5174.76</v>
      </c>
      <c r="AC215" s="1">
        <v>17593.688999999995</v>
      </c>
      <c r="AD215" s="1">
        <v>14817.75275</v>
      </c>
      <c r="AE215" s="1">
        <v>0</v>
      </c>
      <c r="AF215" s="4">
        <v>155375.46349999995</v>
      </c>
      <c r="AH215" s="4">
        <v>435301673</v>
      </c>
      <c r="AI215" s="4" t="s">
        <v>1693</v>
      </c>
      <c r="AJ215" s="2" t="s">
        <v>1694</v>
      </c>
      <c r="AK215" s="2" t="s">
        <v>1699</v>
      </c>
      <c r="AL215" s="4">
        <v>1</v>
      </c>
      <c r="AM215" s="4">
        <v>17</v>
      </c>
      <c r="AN215" s="4">
        <v>155375.46349999995</v>
      </c>
      <c r="AO215" s="4">
        <v>9140</v>
      </c>
      <c r="AP215" s="4">
        <v>0</v>
      </c>
      <c r="AQ215" s="77">
        <v>9140</v>
      </c>
    </row>
    <row r="216" spans="1:43" s="4" customFormat="1">
      <c r="A216" s="2">
        <v>435301735</v>
      </c>
      <c r="B216" s="10" t="s">
        <v>538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3</v>
      </c>
      <c r="I216" s="15">
        <v>0.1125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3</v>
      </c>
      <c r="R216" s="16">
        <v>1</v>
      </c>
      <c r="S216" s="15">
        <v>1</v>
      </c>
      <c r="T216" s="2"/>
      <c r="U216" s="1">
        <v>1374.62925</v>
      </c>
      <c r="V216" s="1">
        <v>1972.2599999999998</v>
      </c>
      <c r="W216" s="1">
        <v>12635.875875</v>
      </c>
      <c r="X216" s="1">
        <v>2260.78125</v>
      </c>
      <c r="Y216" s="1">
        <v>421.15875</v>
      </c>
      <c r="Z216" s="1">
        <v>2133.5681250000002</v>
      </c>
      <c r="AA216" s="1">
        <v>1098.06</v>
      </c>
      <c r="AB216" s="1">
        <v>1479.09</v>
      </c>
      <c r="AC216" s="1">
        <v>2955.5010000000002</v>
      </c>
      <c r="AD216" s="1">
        <v>2425.4722499999998</v>
      </c>
      <c r="AE216" s="1">
        <v>0</v>
      </c>
      <c r="AF216" s="4">
        <v>28756.396499999999</v>
      </c>
      <c r="AH216" s="4">
        <v>435301735</v>
      </c>
      <c r="AI216" s="4" t="s">
        <v>1693</v>
      </c>
      <c r="AJ216" s="2" t="s">
        <v>1694</v>
      </c>
      <c r="AK216" s="2" t="s">
        <v>1681</v>
      </c>
      <c r="AL216" s="4">
        <v>1</v>
      </c>
      <c r="AM216" s="4">
        <v>3</v>
      </c>
      <c r="AN216" s="4">
        <v>28756.396499999999</v>
      </c>
      <c r="AO216" s="4">
        <v>9585</v>
      </c>
      <c r="AP216" s="4">
        <v>0</v>
      </c>
      <c r="AQ216" s="77">
        <v>9585</v>
      </c>
    </row>
    <row r="217" spans="1:43" s="4" customFormat="1">
      <c r="A217" s="2">
        <v>436049001</v>
      </c>
      <c r="B217" s="10" t="s">
        <v>713</v>
      </c>
      <c r="C217" s="15">
        <v>0</v>
      </c>
      <c r="D217" s="15">
        <v>0</v>
      </c>
      <c r="E217" s="15">
        <v>0</v>
      </c>
      <c r="F217" s="15">
        <v>0</v>
      </c>
      <c r="G217" s="15">
        <v>1</v>
      </c>
      <c r="H217" s="15">
        <v>1</v>
      </c>
      <c r="I217" s="15">
        <v>7.4999999999999997E-2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2</v>
      </c>
      <c r="R217" s="16">
        <v>1.093</v>
      </c>
      <c r="S217" s="15">
        <v>1</v>
      </c>
      <c r="T217" s="2"/>
      <c r="U217" s="1">
        <v>1001.6465135</v>
      </c>
      <c r="V217" s="1">
        <v>1437.1201199999998</v>
      </c>
      <c r="W217" s="1">
        <v>7842.9059342500004</v>
      </c>
      <c r="X217" s="1">
        <v>1749.2344674999999</v>
      </c>
      <c r="Y217" s="1">
        <v>311.17983249999997</v>
      </c>
      <c r="Z217" s="1">
        <v>1160.5887500000001</v>
      </c>
      <c r="AA217" s="1">
        <v>719.20492999999999</v>
      </c>
      <c r="AB217" s="1">
        <v>772.57611999999995</v>
      </c>
      <c r="AC217" s="1">
        <v>2183.7309319999995</v>
      </c>
      <c r="AD217" s="1">
        <v>1645.1514999999999</v>
      </c>
      <c r="AE217" s="1">
        <v>0</v>
      </c>
      <c r="AF217" s="4">
        <v>18823.339099749999</v>
      </c>
      <c r="AH217" s="4">
        <v>436049001</v>
      </c>
      <c r="AI217" s="4" t="s">
        <v>1700</v>
      </c>
      <c r="AJ217" s="2" t="s">
        <v>1629</v>
      </c>
      <c r="AK217" s="2" t="s">
        <v>1701</v>
      </c>
      <c r="AL217" s="4">
        <v>1</v>
      </c>
      <c r="AM217" s="4">
        <v>2</v>
      </c>
      <c r="AN217" s="4">
        <v>18823.339099749999</v>
      </c>
      <c r="AO217" s="4">
        <v>9412</v>
      </c>
      <c r="AP217" s="4">
        <v>0</v>
      </c>
      <c r="AQ217" s="77">
        <v>9412</v>
      </c>
    </row>
    <row r="218" spans="1:43" s="4" customFormat="1">
      <c r="A218" s="2">
        <v>436049010</v>
      </c>
      <c r="B218" s="10" t="s">
        <v>713</v>
      </c>
      <c r="C218" s="15">
        <v>0</v>
      </c>
      <c r="D218" s="15">
        <v>0</v>
      </c>
      <c r="E218" s="15">
        <v>0</v>
      </c>
      <c r="F218" s="15">
        <v>0</v>
      </c>
      <c r="G218" s="15">
        <v>3</v>
      </c>
      <c r="H218" s="15">
        <v>1</v>
      </c>
      <c r="I218" s="15">
        <v>0.15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1</v>
      </c>
      <c r="P218" s="15">
        <v>0</v>
      </c>
      <c r="Q218" s="15">
        <v>4</v>
      </c>
      <c r="R218" s="16">
        <v>1.093</v>
      </c>
      <c r="S218" s="15">
        <v>6</v>
      </c>
      <c r="T218" s="2"/>
      <c r="U218" s="1">
        <v>2003.2930269999999</v>
      </c>
      <c r="V218" s="1">
        <v>2874.2402399999996</v>
      </c>
      <c r="W218" s="1">
        <v>17721.065308500001</v>
      </c>
      <c r="X218" s="1">
        <v>3600.3474649999998</v>
      </c>
      <c r="Y218" s="1">
        <v>701.4710050000001</v>
      </c>
      <c r="Z218" s="1">
        <v>2059.3875000000003</v>
      </c>
      <c r="AA218" s="1">
        <v>1357.4950699999999</v>
      </c>
      <c r="AB218" s="1">
        <v>1239.96478</v>
      </c>
      <c r="AC218" s="1">
        <v>4922.6730739999994</v>
      </c>
      <c r="AD218" s="1">
        <v>3634.2129999999997</v>
      </c>
      <c r="AE218" s="1">
        <v>0</v>
      </c>
      <c r="AF218" s="4">
        <v>40114.150469500004</v>
      </c>
      <c r="AH218" s="4">
        <v>436049010</v>
      </c>
      <c r="AI218" s="4" t="s">
        <v>1700</v>
      </c>
      <c r="AJ218" s="2" t="s">
        <v>1629</v>
      </c>
      <c r="AK218" s="2" t="s">
        <v>1633</v>
      </c>
      <c r="AL218" s="4">
        <v>1</v>
      </c>
      <c r="AM218" s="4">
        <v>4</v>
      </c>
      <c r="AN218" s="4">
        <v>40114.150469500004</v>
      </c>
      <c r="AO218" s="4">
        <v>10029</v>
      </c>
      <c r="AP218" s="4">
        <v>0</v>
      </c>
      <c r="AQ218" s="77">
        <v>10029</v>
      </c>
    </row>
    <row r="219" spans="1:43" s="4" customFormat="1">
      <c r="A219" s="2">
        <v>436049035</v>
      </c>
      <c r="B219" s="10" t="s">
        <v>713</v>
      </c>
      <c r="C219" s="15">
        <v>0</v>
      </c>
      <c r="D219" s="15">
        <v>0</v>
      </c>
      <c r="E219" s="15">
        <v>0</v>
      </c>
      <c r="F219" s="15">
        <v>0</v>
      </c>
      <c r="G219" s="15">
        <v>34</v>
      </c>
      <c r="H219" s="15">
        <v>100</v>
      </c>
      <c r="I219" s="15">
        <v>5.3250000000000002</v>
      </c>
      <c r="J219" s="15">
        <v>0</v>
      </c>
      <c r="K219" s="15">
        <v>0</v>
      </c>
      <c r="L219" s="15">
        <v>0</v>
      </c>
      <c r="M219" s="15">
        <v>8</v>
      </c>
      <c r="N219" s="15">
        <v>0</v>
      </c>
      <c r="O219" s="15">
        <v>18</v>
      </c>
      <c r="P219" s="15">
        <v>43</v>
      </c>
      <c r="Q219" s="15">
        <v>142</v>
      </c>
      <c r="R219" s="16">
        <v>1.093</v>
      </c>
      <c r="S219" s="15">
        <v>9</v>
      </c>
      <c r="T219" s="2"/>
      <c r="U219" s="1">
        <v>71116.902458500001</v>
      </c>
      <c r="V219" s="1">
        <v>102035.52851999999</v>
      </c>
      <c r="W219" s="1">
        <v>826558.17103175004</v>
      </c>
      <c r="X219" s="1">
        <v>121780.41230249999</v>
      </c>
      <c r="Y219" s="1">
        <v>26952.0984575</v>
      </c>
      <c r="Z219" s="1">
        <v>89993.711250000008</v>
      </c>
      <c r="AA219" s="1">
        <v>53410.078939999999</v>
      </c>
      <c r="AB219" s="1">
        <v>62978.375819999994</v>
      </c>
      <c r="AC219" s="1">
        <v>189139.785152</v>
      </c>
      <c r="AD219" s="1">
        <v>137684.4565</v>
      </c>
      <c r="AE219" s="1">
        <v>0</v>
      </c>
      <c r="AF219" s="4">
        <v>1681649.5204322501</v>
      </c>
      <c r="AH219" s="4">
        <v>436049035</v>
      </c>
      <c r="AI219" s="4" t="s">
        <v>1700</v>
      </c>
      <c r="AJ219" s="2" t="s">
        <v>1629</v>
      </c>
      <c r="AK219" s="2" t="s">
        <v>1559</v>
      </c>
      <c r="AL219" s="4">
        <v>1</v>
      </c>
      <c r="AM219" s="4">
        <v>142</v>
      </c>
      <c r="AN219" s="4">
        <v>1681649.5204322501</v>
      </c>
      <c r="AO219" s="4">
        <v>11843</v>
      </c>
      <c r="AP219" s="4">
        <v>0</v>
      </c>
      <c r="AQ219" s="77">
        <v>11843</v>
      </c>
    </row>
    <row r="220" spans="1:43" s="4" customFormat="1">
      <c r="A220" s="2">
        <v>436049044</v>
      </c>
      <c r="B220" s="10" t="s">
        <v>713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2</v>
      </c>
      <c r="I220" s="15">
        <v>7.4999999999999997E-2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2</v>
      </c>
      <c r="R220" s="16">
        <v>1.093</v>
      </c>
      <c r="S220" s="15">
        <v>1</v>
      </c>
      <c r="T220" s="2"/>
      <c r="U220" s="1">
        <v>1001.6465135</v>
      </c>
      <c r="V220" s="1">
        <v>1437.1201199999998</v>
      </c>
      <c r="W220" s="1">
        <v>9207.3415542500006</v>
      </c>
      <c r="X220" s="1">
        <v>1647.3559375</v>
      </c>
      <c r="Y220" s="1">
        <v>306.88434249999995</v>
      </c>
      <c r="Z220" s="1">
        <v>1422.3787500000001</v>
      </c>
      <c r="AA220" s="1">
        <v>800.11971999999992</v>
      </c>
      <c r="AB220" s="1">
        <v>1077.7635799999998</v>
      </c>
      <c r="AC220" s="1">
        <v>2153.5750619999999</v>
      </c>
      <c r="AD220" s="1">
        <v>1616.9814999999999</v>
      </c>
      <c r="AE220" s="1">
        <v>0</v>
      </c>
      <c r="AF220" s="4">
        <v>20671.167079749997</v>
      </c>
      <c r="AH220" s="4">
        <v>436049044</v>
      </c>
      <c r="AI220" s="4" t="s">
        <v>1700</v>
      </c>
      <c r="AJ220" s="2" t="s">
        <v>1629</v>
      </c>
      <c r="AK220" s="2" t="s">
        <v>1560</v>
      </c>
      <c r="AL220" s="4">
        <v>1</v>
      </c>
      <c r="AM220" s="4">
        <v>2</v>
      </c>
      <c r="AN220" s="4">
        <v>20671.167079749997</v>
      </c>
      <c r="AO220" s="4">
        <v>10336</v>
      </c>
      <c r="AP220" s="4">
        <v>0</v>
      </c>
      <c r="AQ220" s="77">
        <v>10336</v>
      </c>
    </row>
    <row r="221" spans="1:43" s="4" customFormat="1">
      <c r="A221" s="2">
        <v>436049046</v>
      </c>
      <c r="B221" s="10" t="s">
        <v>713</v>
      </c>
      <c r="C221" s="15">
        <v>0</v>
      </c>
      <c r="D221" s="15">
        <v>0</v>
      </c>
      <c r="E221" s="15">
        <v>0</v>
      </c>
      <c r="F221" s="15">
        <v>0</v>
      </c>
      <c r="G221" s="15">
        <v>1</v>
      </c>
      <c r="H221" s="15">
        <v>0</v>
      </c>
      <c r="I221" s="15">
        <v>3.7499999999999999E-2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1</v>
      </c>
      <c r="R221" s="16">
        <v>1.093</v>
      </c>
      <c r="S221" s="15">
        <v>1</v>
      </c>
      <c r="T221" s="2"/>
      <c r="U221" s="1">
        <v>500.82325674999998</v>
      </c>
      <c r="V221" s="1">
        <v>718.56005999999991</v>
      </c>
      <c r="W221" s="1">
        <v>3239.2351571250001</v>
      </c>
      <c r="X221" s="1">
        <v>925.55649875000006</v>
      </c>
      <c r="Y221" s="1">
        <v>157.73766125</v>
      </c>
      <c r="Z221" s="1">
        <v>449.39937500000002</v>
      </c>
      <c r="AA221" s="1">
        <v>319.14506999999998</v>
      </c>
      <c r="AB221" s="1">
        <v>233.69433000000001</v>
      </c>
      <c r="AC221" s="1">
        <v>1106.943401</v>
      </c>
      <c r="AD221" s="1">
        <v>836.66075000000001</v>
      </c>
      <c r="AE221" s="1">
        <v>0</v>
      </c>
      <c r="AF221" s="4">
        <v>8487.7555598750005</v>
      </c>
      <c r="AH221" s="4">
        <v>436049046</v>
      </c>
      <c r="AI221" s="4" t="s">
        <v>1700</v>
      </c>
      <c r="AJ221" s="2" t="s">
        <v>1629</v>
      </c>
      <c r="AK221" s="2" t="s">
        <v>1702</v>
      </c>
      <c r="AL221" s="4">
        <v>1</v>
      </c>
      <c r="AM221" s="4">
        <v>1</v>
      </c>
      <c r="AN221" s="4">
        <v>8487.7555598750005</v>
      </c>
      <c r="AO221" s="4">
        <v>8488</v>
      </c>
      <c r="AP221" s="4">
        <v>0</v>
      </c>
      <c r="AQ221" s="77">
        <v>8488</v>
      </c>
    </row>
    <row r="222" spans="1:43" s="4" customFormat="1">
      <c r="A222" s="2">
        <v>436049049</v>
      </c>
      <c r="B222" s="10" t="s">
        <v>713</v>
      </c>
      <c r="C222" s="15">
        <v>0</v>
      </c>
      <c r="D222" s="15">
        <v>0</v>
      </c>
      <c r="E222" s="15">
        <v>0</v>
      </c>
      <c r="F222" s="15">
        <v>0</v>
      </c>
      <c r="G222" s="15">
        <v>77</v>
      </c>
      <c r="H222" s="15">
        <v>69</v>
      </c>
      <c r="I222" s="15">
        <v>5.7374999999999998</v>
      </c>
      <c r="J222" s="15">
        <v>0</v>
      </c>
      <c r="K222" s="15">
        <v>0</v>
      </c>
      <c r="L222" s="15">
        <v>0</v>
      </c>
      <c r="M222" s="15">
        <v>7</v>
      </c>
      <c r="N222" s="15">
        <v>0</v>
      </c>
      <c r="O222" s="15">
        <v>44</v>
      </c>
      <c r="P222" s="15">
        <v>37</v>
      </c>
      <c r="Q222" s="15">
        <v>153</v>
      </c>
      <c r="R222" s="16">
        <v>1.093</v>
      </c>
      <c r="S222" s="15">
        <v>10</v>
      </c>
      <c r="T222" s="2"/>
      <c r="U222" s="1">
        <v>76625.958282750013</v>
      </c>
      <c r="V222" s="1">
        <v>109939.68917999999</v>
      </c>
      <c r="W222" s="1">
        <v>890647.07297012489</v>
      </c>
      <c r="X222" s="1">
        <v>135052.36290874999</v>
      </c>
      <c r="Y222" s="1">
        <v>30387.887941249999</v>
      </c>
      <c r="Z222" s="1">
        <v>86821.614375000005</v>
      </c>
      <c r="AA222" s="1">
        <v>54412.316220000001</v>
      </c>
      <c r="AB222" s="1">
        <v>56178.822820000001</v>
      </c>
      <c r="AC222" s="1">
        <v>213250.203293</v>
      </c>
      <c r="AD222" s="1">
        <v>154292.20475</v>
      </c>
      <c r="AE222" s="1">
        <v>0</v>
      </c>
      <c r="AF222" s="4">
        <v>1807608.1327408748</v>
      </c>
      <c r="AH222" s="4">
        <v>436049049</v>
      </c>
      <c r="AI222" s="4" t="s">
        <v>1700</v>
      </c>
      <c r="AJ222" s="2" t="s">
        <v>1629</v>
      </c>
      <c r="AK222" s="2" t="s">
        <v>1629</v>
      </c>
      <c r="AL222" s="4">
        <v>1</v>
      </c>
      <c r="AM222" s="4">
        <v>153</v>
      </c>
      <c r="AN222" s="4">
        <v>1807608.1327408748</v>
      </c>
      <c r="AO222" s="4">
        <v>11814</v>
      </c>
      <c r="AP222" s="4">
        <v>0</v>
      </c>
      <c r="AQ222" s="77">
        <v>11814</v>
      </c>
    </row>
    <row r="223" spans="1:43" s="4" customFormat="1">
      <c r="A223" s="2">
        <v>436049057</v>
      </c>
      <c r="B223" s="10" t="s">
        <v>713</v>
      </c>
      <c r="C223" s="15">
        <v>0</v>
      </c>
      <c r="D223" s="15">
        <v>0</v>
      </c>
      <c r="E223" s="15">
        <v>0</v>
      </c>
      <c r="F223" s="15">
        <v>0</v>
      </c>
      <c r="G223" s="15">
        <v>1</v>
      </c>
      <c r="H223" s="15">
        <v>7</v>
      </c>
      <c r="I223" s="15">
        <v>0.3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1</v>
      </c>
      <c r="P223" s="15">
        <v>2</v>
      </c>
      <c r="Q223" s="15">
        <v>8</v>
      </c>
      <c r="R223" s="16">
        <v>1.093</v>
      </c>
      <c r="S223" s="15">
        <v>8</v>
      </c>
      <c r="T223" s="2"/>
      <c r="U223" s="1">
        <v>4006.5860539999999</v>
      </c>
      <c r="V223" s="1">
        <v>5748.4804799999993</v>
      </c>
      <c r="W223" s="1">
        <v>45869.263177000001</v>
      </c>
      <c r="X223" s="1">
        <v>6691.302279999999</v>
      </c>
      <c r="Y223" s="1">
        <v>1460.8054299999999</v>
      </c>
      <c r="Z223" s="1">
        <v>5427.7250000000004</v>
      </c>
      <c r="AA223" s="1">
        <v>3119.5640899999999</v>
      </c>
      <c r="AB223" s="1">
        <v>4005.8668600000001</v>
      </c>
      <c r="AC223" s="1">
        <v>10251.330067999999</v>
      </c>
      <c r="AD223" s="1">
        <v>7462.366</v>
      </c>
      <c r="AE223" s="1">
        <v>0</v>
      </c>
      <c r="AF223" s="4">
        <v>94043.289438999986</v>
      </c>
      <c r="AH223" s="4">
        <v>436049057</v>
      </c>
      <c r="AI223" s="4" t="s">
        <v>1700</v>
      </c>
      <c r="AJ223" s="2" t="s">
        <v>1629</v>
      </c>
      <c r="AK223" s="2" t="s">
        <v>1561</v>
      </c>
      <c r="AL223" s="4">
        <v>1</v>
      </c>
      <c r="AM223" s="4">
        <v>8</v>
      </c>
      <c r="AN223" s="4">
        <v>94043.289438999986</v>
      </c>
      <c r="AO223" s="4">
        <v>11755</v>
      </c>
      <c r="AP223" s="4">
        <v>0</v>
      </c>
      <c r="AQ223" s="77">
        <v>11755</v>
      </c>
    </row>
    <row r="224" spans="1:43" s="4" customFormat="1">
      <c r="A224" s="2">
        <v>436049093</v>
      </c>
      <c r="B224" s="10" t="s">
        <v>713</v>
      </c>
      <c r="C224" s="15">
        <v>0</v>
      </c>
      <c r="D224" s="15">
        <v>0</v>
      </c>
      <c r="E224" s="15">
        <v>0</v>
      </c>
      <c r="F224" s="15">
        <v>0</v>
      </c>
      <c r="G224" s="15">
        <v>10</v>
      </c>
      <c r="H224" s="15">
        <v>2</v>
      </c>
      <c r="I224" s="15">
        <v>0.45</v>
      </c>
      <c r="J224" s="15">
        <v>0</v>
      </c>
      <c r="K224" s="15">
        <v>0</v>
      </c>
      <c r="L224" s="15">
        <v>0</v>
      </c>
      <c r="M224" s="15">
        <v>0</v>
      </c>
      <c r="N224" s="15">
        <v>0</v>
      </c>
      <c r="O224" s="15">
        <v>4</v>
      </c>
      <c r="P224" s="15">
        <v>0</v>
      </c>
      <c r="Q224" s="15">
        <v>12</v>
      </c>
      <c r="R224" s="16">
        <v>1.093</v>
      </c>
      <c r="S224" s="15">
        <v>8</v>
      </c>
      <c r="T224" s="2"/>
      <c r="U224" s="1">
        <v>6009.879081</v>
      </c>
      <c r="V224" s="1">
        <v>8622.7207199999993</v>
      </c>
      <c r="W224" s="1">
        <v>55472.136565499997</v>
      </c>
      <c r="X224" s="1">
        <v>10902.920925</v>
      </c>
      <c r="Y224" s="1">
        <v>2189.5577149999995</v>
      </c>
      <c r="Z224" s="1">
        <v>5916.3725000000004</v>
      </c>
      <c r="AA224" s="1">
        <v>3991.57042</v>
      </c>
      <c r="AB224" s="1">
        <v>3414.7068799999997</v>
      </c>
      <c r="AC224" s="1">
        <v>15365.507672000003</v>
      </c>
      <c r="AD224" s="1">
        <v>11271.949000000001</v>
      </c>
      <c r="AE224" s="1">
        <v>0</v>
      </c>
      <c r="AF224" s="4">
        <v>123157.3214785</v>
      </c>
      <c r="AH224" s="4">
        <v>436049093</v>
      </c>
      <c r="AI224" s="4" t="s">
        <v>1700</v>
      </c>
      <c r="AJ224" s="2" t="s">
        <v>1629</v>
      </c>
      <c r="AK224" s="2" t="s">
        <v>1562</v>
      </c>
      <c r="AL224" s="4">
        <v>1</v>
      </c>
      <c r="AM224" s="4">
        <v>12</v>
      </c>
      <c r="AN224" s="4">
        <v>123157.3214785</v>
      </c>
      <c r="AO224" s="4">
        <v>10263</v>
      </c>
      <c r="AP224" s="4">
        <v>0</v>
      </c>
      <c r="AQ224" s="77">
        <v>10263</v>
      </c>
    </row>
    <row r="225" spans="1:43" s="4" customFormat="1">
      <c r="A225" s="2">
        <v>436049133</v>
      </c>
      <c r="B225" s="10" t="s">
        <v>713</v>
      </c>
      <c r="C225" s="15">
        <v>0</v>
      </c>
      <c r="D225" s="15">
        <v>0</v>
      </c>
      <c r="E225" s="15">
        <v>0</v>
      </c>
      <c r="F225" s="15">
        <v>0</v>
      </c>
      <c r="G225" s="15">
        <v>1</v>
      </c>
      <c r="H225" s="15">
        <v>0</v>
      </c>
      <c r="I225" s="15">
        <v>3.7499999999999999E-2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1</v>
      </c>
      <c r="R225" s="16">
        <v>1.093</v>
      </c>
      <c r="S225" s="15">
        <v>1</v>
      </c>
      <c r="T225" s="2"/>
      <c r="U225" s="1">
        <v>500.82325674999998</v>
      </c>
      <c r="V225" s="1">
        <v>718.56005999999991</v>
      </c>
      <c r="W225" s="1">
        <v>3239.2351571250001</v>
      </c>
      <c r="X225" s="1">
        <v>925.55649875000006</v>
      </c>
      <c r="Y225" s="1">
        <v>157.73766125</v>
      </c>
      <c r="Z225" s="1">
        <v>449.39937500000002</v>
      </c>
      <c r="AA225" s="1">
        <v>319.14506999999998</v>
      </c>
      <c r="AB225" s="1">
        <v>233.69433000000001</v>
      </c>
      <c r="AC225" s="1">
        <v>1106.943401</v>
      </c>
      <c r="AD225" s="1">
        <v>836.66075000000001</v>
      </c>
      <c r="AE225" s="1">
        <v>0</v>
      </c>
      <c r="AF225" s="4">
        <v>8487.7555598750005</v>
      </c>
      <c r="AH225" s="4">
        <v>436049133</v>
      </c>
      <c r="AI225" s="4" t="s">
        <v>1700</v>
      </c>
      <c r="AJ225" s="2" t="s">
        <v>1629</v>
      </c>
      <c r="AK225" s="2" t="s">
        <v>1630</v>
      </c>
      <c r="AL225" s="4">
        <v>1</v>
      </c>
      <c r="AM225" s="4">
        <v>1</v>
      </c>
      <c r="AN225" s="4">
        <v>8487.7555598750005</v>
      </c>
      <c r="AO225" s="4">
        <v>8488</v>
      </c>
      <c r="AP225" s="4">
        <v>0</v>
      </c>
      <c r="AQ225" s="77">
        <v>8488</v>
      </c>
    </row>
    <row r="226" spans="1:43" s="4" customFormat="1">
      <c r="A226" s="2">
        <v>436049149</v>
      </c>
      <c r="B226" s="10" t="s">
        <v>713</v>
      </c>
      <c r="C226" s="15">
        <v>0</v>
      </c>
      <c r="D226" s="15">
        <v>0</v>
      </c>
      <c r="E226" s="15">
        <v>0</v>
      </c>
      <c r="F226" s="15">
        <v>0</v>
      </c>
      <c r="G226" s="15">
        <v>1</v>
      </c>
      <c r="H226" s="15">
        <v>2</v>
      </c>
      <c r="I226" s="15">
        <v>0.1125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3</v>
      </c>
      <c r="R226" s="16">
        <v>1.093</v>
      </c>
      <c r="S226" s="15">
        <v>1</v>
      </c>
      <c r="T226" s="2"/>
      <c r="U226" s="1">
        <v>1502.46977025</v>
      </c>
      <c r="V226" s="1">
        <v>2155.6801799999998</v>
      </c>
      <c r="W226" s="1">
        <v>12446.576711374999</v>
      </c>
      <c r="X226" s="1">
        <v>2572.9124362500002</v>
      </c>
      <c r="Y226" s="1">
        <v>464.62200374999998</v>
      </c>
      <c r="Z226" s="1">
        <v>1871.778125</v>
      </c>
      <c r="AA226" s="1">
        <v>1119.2647899999999</v>
      </c>
      <c r="AB226" s="1">
        <v>1311.4579099999999</v>
      </c>
      <c r="AC226" s="1">
        <v>3260.5184630000003</v>
      </c>
      <c r="AD226" s="1">
        <v>2453.6422499999999</v>
      </c>
      <c r="AE226" s="1">
        <v>0</v>
      </c>
      <c r="AF226" s="4">
        <v>29158.922639625001</v>
      </c>
      <c r="AH226" s="4">
        <v>436049149</v>
      </c>
      <c r="AI226" s="4" t="s">
        <v>1700</v>
      </c>
      <c r="AJ226" s="2" t="s">
        <v>1629</v>
      </c>
      <c r="AK226" s="2" t="s">
        <v>1637</v>
      </c>
      <c r="AL226" s="4">
        <v>1</v>
      </c>
      <c r="AM226" s="4">
        <v>3</v>
      </c>
      <c r="AN226" s="4">
        <v>29158.922639625001</v>
      </c>
      <c r="AO226" s="4">
        <v>9720</v>
      </c>
      <c r="AP226" s="4">
        <v>0</v>
      </c>
      <c r="AQ226" s="77">
        <v>9720</v>
      </c>
    </row>
    <row r="227" spans="1:43" s="4" customFormat="1">
      <c r="A227" s="2">
        <v>436049165</v>
      </c>
      <c r="B227" s="10" t="s">
        <v>713</v>
      </c>
      <c r="C227" s="15">
        <v>0</v>
      </c>
      <c r="D227" s="15">
        <v>0</v>
      </c>
      <c r="E227" s="15">
        <v>0</v>
      </c>
      <c r="F227" s="15">
        <v>0</v>
      </c>
      <c r="G227" s="15">
        <v>13</v>
      </c>
      <c r="H227" s="15">
        <v>8</v>
      </c>
      <c r="I227" s="15">
        <v>0.78749999999999998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5</v>
      </c>
      <c r="P227" s="15">
        <v>3</v>
      </c>
      <c r="Q227" s="15">
        <v>21</v>
      </c>
      <c r="R227" s="16">
        <v>1.093</v>
      </c>
      <c r="S227" s="15">
        <v>9</v>
      </c>
      <c r="T227" s="2"/>
      <c r="U227" s="1">
        <v>10517.28839175</v>
      </c>
      <c r="V227" s="1">
        <v>15089.761259999999</v>
      </c>
      <c r="W227" s="1">
        <v>106957.997339625</v>
      </c>
      <c r="X227" s="1">
        <v>18621.65823375</v>
      </c>
      <c r="Y227" s="1">
        <v>3894.7538462499992</v>
      </c>
      <c r="Z227" s="1">
        <v>11531.706875</v>
      </c>
      <c r="AA227" s="1">
        <v>7349.3647899999996</v>
      </c>
      <c r="AB227" s="1">
        <v>7349.08061</v>
      </c>
      <c r="AC227" s="1">
        <v>27331.882620999997</v>
      </c>
      <c r="AD227" s="1">
        <v>19946.675750000002</v>
      </c>
      <c r="AE227" s="1">
        <v>0</v>
      </c>
      <c r="AF227" s="4">
        <v>228590.16971737499</v>
      </c>
      <c r="AH227" s="4">
        <v>436049165</v>
      </c>
      <c r="AI227" s="4" t="s">
        <v>1700</v>
      </c>
      <c r="AJ227" s="2" t="s">
        <v>1629</v>
      </c>
      <c r="AK227" s="2" t="s">
        <v>1631</v>
      </c>
      <c r="AL227" s="4">
        <v>1</v>
      </c>
      <c r="AM227" s="4">
        <v>21</v>
      </c>
      <c r="AN227" s="4">
        <v>228590.16971737499</v>
      </c>
      <c r="AO227" s="4">
        <v>10885</v>
      </c>
      <c r="AP227" s="4">
        <v>0</v>
      </c>
      <c r="AQ227" s="77">
        <v>10885</v>
      </c>
    </row>
    <row r="228" spans="1:43" s="4" customFormat="1">
      <c r="A228" s="2">
        <v>436049176</v>
      </c>
      <c r="B228" s="10" t="s">
        <v>713</v>
      </c>
      <c r="C228" s="15">
        <v>0</v>
      </c>
      <c r="D228" s="15">
        <v>0</v>
      </c>
      <c r="E228" s="15">
        <v>0</v>
      </c>
      <c r="F228" s="15">
        <v>0</v>
      </c>
      <c r="G228" s="15">
        <v>9</v>
      </c>
      <c r="H228" s="15">
        <v>13</v>
      </c>
      <c r="I228" s="15">
        <v>0.86250000000000004</v>
      </c>
      <c r="J228" s="15">
        <v>0</v>
      </c>
      <c r="K228" s="15">
        <v>0</v>
      </c>
      <c r="L228" s="15">
        <v>0</v>
      </c>
      <c r="M228" s="15">
        <v>1</v>
      </c>
      <c r="N228" s="15">
        <v>0</v>
      </c>
      <c r="O228" s="15">
        <v>4</v>
      </c>
      <c r="P228" s="15">
        <v>5</v>
      </c>
      <c r="Q228" s="15">
        <v>23</v>
      </c>
      <c r="R228" s="16">
        <v>1.093</v>
      </c>
      <c r="S228" s="15">
        <v>9</v>
      </c>
      <c r="T228" s="2"/>
      <c r="U228" s="1">
        <v>11518.93490525</v>
      </c>
      <c r="V228" s="1">
        <v>16526.881379999999</v>
      </c>
      <c r="W228" s="1">
        <v>125823.66618387502</v>
      </c>
      <c r="X228" s="1">
        <v>20030.783891250001</v>
      </c>
      <c r="Y228" s="1">
        <v>4300.9700287499991</v>
      </c>
      <c r="Z228" s="1">
        <v>13739.455625000001</v>
      </c>
      <c r="AA228" s="1">
        <v>8392.2288799999988</v>
      </c>
      <c r="AB228" s="1">
        <v>9251.7859399999998</v>
      </c>
      <c r="AC228" s="1">
        <v>30182.605873000004</v>
      </c>
      <c r="AD228" s="1">
        <v>22036.187249999999</v>
      </c>
      <c r="AE228" s="1">
        <v>0</v>
      </c>
      <c r="AF228" s="4">
        <v>261803.49995712499</v>
      </c>
      <c r="AH228" s="4">
        <v>436049176</v>
      </c>
      <c r="AI228" s="4" t="s">
        <v>1700</v>
      </c>
      <c r="AJ228" s="2" t="s">
        <v>1629</v>
      </c>
      <c r="AK228" s="2" t="s">
        <v>1638</v>
      </c>
      <c r="AL228" s="4">
        <v>1</v>
      </c>
      <c r="AM228" s="4">
        <v>23</v>
      </c>
      <c r="AN228" s="4">
        <v>261803.49995712499</v>
      </c>
      <c r="AO228" s="4">
        <v>11383</v>
      </c>
      <c r="AP228" s="4">
        <v>0</v>
      </c>
      <c r="AQ228" s="77">
        <v>11383</v>
      </c>
    </row>
    <row r="229" spans="1:43" s="4" customFormat="1">
      <c r="A229" s="2">
        <v>436049189</v>
      </c>
      <c r="B229" s="10" t="s">
        <v>713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1</v>
      </c>
      <c r="I229" s="15">
        <v>3.7499999999999999E-2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1</v>
      </c>
      <c r="R229" s="16">
        <v>1.093</v>
      </c>
      <c r="S229" s="15">
        <v>1</v>
      </c>
      <c r="T229" s="2"/>
      <c r="U229" s="1">
        <v>500.82325674999998</v>
      </c>
      <c r="V229" s="1">
        <v>718.56005999999991</v>
      </c>
      <c r="W229" s="1">
        <v>4603.6707771250003</v>
      </c>
      <c r="X229" s="1">
        <v>823.67796874999999</v>
      </c>
      <c r="Y229" s="1">
        <v>153.44217124999997</v>
      </c>
      <c r="Z229" s="1">
        <v>711.18937500000004</v>
      </c>
      <c r="AA229" s="1">
        <v>400.05985999999996</v>
      </c>
      <c r="AB229" s="1">
        <v>538.88178999999991</v>
      </c>
      <c r="AC229" s="1">
        <v>1076.7875309999999</v>
      </c>
      <c r="AD229" s="1">
        <v>808.49074999999993</v>
      </c>
      <c r="AE229" s="1">
        <v>0</v>
      </c>
      <c r="AF229" s="4">
        <v>10335.583539874999</v>
      </c>
      <c r="AH229" s="4">
        <v>436049189</v>
      </c>
      <c r="AI229" s="4" t="s">
        <v>1700</v>
      </c>
      <c r="AJ229" s="2" t="s">
        <v>1629</v>
      </c>
      <c r="AK229" s="2" t="s">
        <v>1570</v>
      </c>
      <c r="AL229" s="4">
        <v>1</v>
      </c>
      <c r="AM229" s="4">
        <v>1</v>
      </c>
      <c r="AN229" s="4">
        <v>10335.583539874999</v>
      </c>
      <c r="AO229" s="4">
        <v>10336</v>
      </c>
      <c r="AP229" s="4">
        <v>0</v>
      </c>
      <c r="AQ229" s="77">
        <v>10336</v>
      </c>
    </row>
    <row r="230" spans="1:43" s="4" customFormat="1">
      <c r="A230" s="2">
        <v>436049229</v>
      </c>
      <c r="B230" s="10" t="s">
        <v>713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v>1</v>
      </c>
      <c r="I230" s="15">
        <v>3.7499999999999999E-2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1</v>
      </c>
      <c r="R230" s="16">
        <v>1.093</v>
      </c>
      <c r="S230" s="15">
        <v>1</v>
      </c>
      <c r="T230" s="2"/>
      <c r="U230" s="1">
        <v>500.82325674999998</v>
      </c>
      <c r="V230" s="1">
        <v>718.56005999999991</v>
      </c>
      <c r="W230" s="1">
        <v>4603.6707771250003</v>
      </c>
      <c r="X230" s="1">
        <v>823.67796874999999</v>
      </c>
      <c r="Y230" s="1">
        <v>153.44217124999997</v>
      </c>
      <c r="Z230" s="1">
        <v>711.18937500000004</v>
      </c>
      <c r="AA230" s="1">
        <v>400.05985999999996</v>
      </c>
      <c r="AB230" s="1">
        <v>538.88178999999991</v>
      </c>
      <c r="AC230" s="1">
        <v>1076.7875309999999</v>
      </c>
      <c r="AD230" s="1">
        <v>808.49074999999993</v>
      </c>
      <c r="AE230" s="1">
        <v>0</v>
      </c>
      <c r="AF230" s="4">
        <v>10335.583539874999</v>
      </c>
      <c r="AH230" s="4">
        <v>436049229</v>
      </c>
      <c r="AI230" s="4" t="s">
        <v>1700</v>
      </c>
      <c r="AJ230" s="2" t="s">
        <v>1629</v>
      </c>
      <c r="AK230" s="2" t="s">
        <v>1657</v>
      </c>
      <c r="AL230" s="4">
        <v>1</v>
      </c>
      <c r="AM230" s="4">
        <v>1</v>
      </c>
      <c r="AN230" s="4">
        <v>10335.583539874999</v>
      </c>
      <c r="AO230" s="4">
        <v>10336</v>
      </c>
      <c r="AP230" s="4">
        <v>0</v>
      </c>
      <c r="AQ230" s="77">
        <v>10336</v>
      </c>
    </row>
    <row r="231" spans="1:43" s="4" customFormat="1">
      <c r="A231" s="2">
        <v>436049244</v>
      </c>
      <c r="B231" s="10" t="s">
        <v>713</v>
      </c>
      <c r="C231" s="15">
        <v>0</v>
      </c>
      <c r="D231" s="15">
        <v>0</v>
      </c>
      <c r="E231" s="15">
        <v>0</v>
      </c>
      <c r="F231" s="15">
        <v>0</v>
      </c>
      <c r="G231" s="15">
        <v>4</v>
      </c>
      <c r="H231" s="15">
        <v>7</v>
      </c>
      <c r="I231" s="15">
        <v>0.41249999999999998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1</v>
      </c>
      <c r="P231" s="15">
        <v>2</v>
      </c>
      <c r="Q231" s="15">
        <v>11</v>
      </c>
      <c r="R231" s="16">
        <v>1.093</v>
      </c>
      <c r="S231" s="15">
        <v>6</v>
      </c>
      <c r="T231" s="2"/>
      <c r="U231" s="1">
        <v>5509.0558242500001</v>
      </c>
      <c r="V231" s="1">
        <v>7904.1606599999986</v>
      </c>
      <c r="W231" s="1">
        <v>55381.703248375008</v>
      </c>
      <c r="X231" s="1">
        <v>9467.9717762500004</v>
      </c>
      <c r="Y231" s="1">
        <v>1929.4933937499998</v>
      </c>
      <c r="Z231" s="1">
        <v>6775.9231249999993</v>
      </c>
      <c r="AA231" s="1">
        <v>4076.9992999999999</v>
      </c>
      <c r="AB231" s="1">
        <v>4706.94985</v>
      </c>
      <c r="AC231" s="1">
        <v>13540.452340999998</v>
      </c>
      <c r="AD231" s="1">
        <v>9953.298249999998</v>
      </c>
      <c r="AE231" s="1">
        <v>0</v>
      </c>
      <c r="AF231" s="4">
        <v>119246.007768625</v>
      </c>
      <c r="AH231" s="4">
        <v>436049244</v>
      </c>
      <c r="AI231" s="4" t="s">
        <v>1700</v>
      </c>
      <c r="AJ231" s="2" t="s">
        <v>1629</v>
      </c>
      <c r="AK231" s="2" t="s">
        <v>1572</v>
      </c>
      <c r="AL231" s="4">
        <v>1</v>
      </c>
      <c r="AM231" s="4">
        <v>11</v>
      </c>
      <c r="AN231" s="4">
        <v>119246.007768625</v>
      </c>
      <c r="AO231" s="4">
        <v>10841</v>
      </c>
      <c r="AP231" s="4">
        <v>0</v>
      </c>
      <c r="AQ231" s="77">
        <v>10841</v>
      </c>
    </row>
    <row r="232" spans="1:43" s="4" customFormat="1">
      <c r="A232" s="2">
        <v>436049248</v>
      </c>
      <c r="B232" s="10" t="s">
        <v>713</v>
      </c>
      <c r="C232" s="15">
        <v>0</v>
      </c>
      <c r="D232" s="15">
        <v>0</v>
      </c>
      <c r="E232" s="15">
        <v>0</v>
      </c>
      <c r="F232" s="15">
        <v>0</v>
      </c>
      <c r="G232" s="15">
        <v>2</v>
      </c>
      <c r="H232" s="15">
        <v>5</v>
      </c>
      <c r="I232" s="15">
        <v>0.26250000000000001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1</v>
      </c>
      <c r="Q232" s="15">
        <v>7</v>
      </c>
      <c r="R232" s="16">
        <v>1.093</v>
      </c>
      <c r="S232" s="15">
        <v>3</v>
      </c>
      <c r="T232" s="2"/>
      <c r="U232" s="1">
        <v>3505.7627972499999</v>
      </c>
      <c r="V232" s="1">
        <v>5029.9204199999995</v>
      </c>
      <c r="W232" s="1">
        <v>32793.880559875004</v>
      </c>
      <c r="X232" s="1">
        <v>5969.5028412499996</v>
      </c>
      <c r="Y232" s="1">
        <v>1155.25044875</v>
      </c>
      <c r="Z232" s="1">
        <v>4454.7456249999996</v>
      </c>
      <c r="AA232" s="1">
        <v>2638.5894399999997</v>
      </c>
      <c r="AB232" s="1">
        <v>3161.7976099999996</v>
      </c>
      <c r="AC232" s="1">
        <v>8107.0312970000004</v>
      </c>
      <c r="AD232" s="1">
        <v>6021.9752499999995</v>
      </c>
      <c r="AE232" s="1">
        <v>0</v>
      </c>
      <c r="AF232" s="4">
        <v>72838.456289124995</v>
      </c>
      <c r="AH232" s="4">
        <v>436049248</v>
      </c>
      <c r="AI232" s="4" t="s">
        <v>1700</v>
      </c>
      <c r="AJ232" s="2" t="s">
        <v>1629</v>
      </c>
      <c r="AK232" s="2" t="s">
        <v>1566</v>
      </c>
      <c r="AL232" s="4">
        <v>1</v>
      </c>
      <c r="AM232" s="4">
        <v>7</v>
      </c>
      <c r="AN232" s="4">
        <v>72838.456289124995</v>
      </c>
      <c r="AO232" s="4">
        <v>10405</v>
      </c>
      <c r="AP232" s="4">
        <v>0</v>
      </c>
      <c r="AQ232" s="77">
        <v>10405</v>
      </c>
    </row>
    <row r="233" spans="1:43" s="4" customFormat="1">
      <c r="A233" s="2">
        <v>436049258</v>
      </c>
      <c r="B233" s="10" t="s">
        <v>713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1</v>
      </c>
      <c r="I233" s="15">
        <v>3.7499999999999999E-2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1</v>
      </c>
      <c r="R233" s="16">
        <v>1.093</v>
      </c>
      <c r="S233" s="15">
        <v>1</v>
      </c>
      <c r="T233" s="2"/>
      <c r="U233" s="1">
        <v>500.82325674999998</v>
      </c>
      <c r="V233" s="1">
        <v>718.56005999999991</v>
      </c>
      <c r="W233" s="1">
        <v>4603.6707771250003</v>
      </c>
      <c r="X233" s="1">
        <v>823.67796874999999</v>
      </c>
      <c r="Y233" s="1">
        <v>153.44217124999997</v>
      </c>
      <c r="Z233" s="1">
        <v>711.18937500000004</v>
      </c>
      <c r="AA233" s="1">
        <v>400.05985999999996</v>
      </c>
      <c r="AB233" s="1">
        <v>538.88178999999991</v>
      </c>
      <c r="AC233" s="1">
        <v>1076.7875309999999</v>
      </c>
      <c r="AD233" s="1">
        <v>808.49074999999993</v>
      </c>
      <c r="AE233" s="1">
        <v>0</v>
      </c>
      <c r="AF233" s="4">
        <v>10335.583539874999</v>
      </c>
      <c r="AH233" s="4">
        <v>436049258</v>
      </c>
      <c r="AI233" s="4" t="s">
        <v>1700</v>
      </c>
      <c r="AJ233" s="2" t="s">
        <v>1629</v>
      </c>
      <c r="AK233" s="2" t="s">
        <v>1658</v>
      </c>
      <c r="AL233" s="4">
        <v>1</v>
      </c>
      <c r="AM233" s="4">
        <v>1</v>
      </c>
      <c r="AN233" s="4">
        <v>10335.583539874999</v>
      </c>
      <c r="AO233" s="4">
        <v>10336</v>
      </c>
      <c r="AP233" s="4">
        <v>0</v>
      </c>
      <c r="AQ233" s="77">
        <v>10336</v>
      </c>
    </row>
    <row r="234" spans="1:43" s="4" customFormat="1">
      <c r="A234" s="2">
        <v>436049262</v>
      </c>
      <c r="B234" s="10" t="s">
        <v>713</v>
      </c>
      <c r="C234" s="15">
        <v>0</v>
      </c>
      <c r="D234" s="15">
        <v>0</v>
      </c>
      <c r="E234" s="15">
        <v>0</v>
      </c>
      <c r="F234" s="15">
        <v>0</v>
      </c>
      <c r="G234" s="15">
        <v>1</v>
      </c>
      <c r="H234" s="15">
        <v>1</v>
      </c>
      <c r="I234" s="15">
        <v>7.4999999999999997E-2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1</v>
      </c>
      <c r="P234" s="15">
        <v>0</v>
      </c>
      <c r="Q234" s="15">
        <v>2</v>
      </c>
      <c r="R234" s="16">
        <v>1.093</v>
      </c>
      <c r="S234" s="15">
        <v>10</v>
      </c>
      <c r="T234" s="2"/>
      <c r="U234" s="1">
        <v>1001.6465135</v>
      </c>
      <c r="V234" s="1">
        <v>1437.1201199999998</v>
      </c>
      <c r="W234" s="1">
        <v>11379.438594250001</v>
      </c>
      <c r="X234" s="1">
        <v>1749.2344674999999</v>
      </c>
      <c r="Y234" s="1">
        <v>389.01236249999994</v>
      </c>
      <c r="Z234" s="1">
        <v>1160.5887500000001</v>
      </c>
      <c r="AA234" s="1">
        <v>719.20492999999999</v>
      </c>
      <c r="AB234" s="1">
        <v>772.57611999999995</v>
      </c>
      <c r="AC234" s="1">
        <v>2729.9248919999995</v>
      </c>
      <c r="AD234" s="1">
        <v>1973.6015</v>
      </c>
      <c r="AE234" s="1">
        <v>0</v>
      </c>
      <c r="AF234" s="4">
        <v>23312.348249750001</v>
      </c>
      <c r="AH234" s="4">
        <v>436049262</v>
      </c>
      <c r="AI234" s="4" t="s">
        <v>1700</v>
      </c>
      <c r="AJ234" s="2" t="s">
        <v>1629</v>
      </c>
      <c r="AK234" s="2" t="s">
        <v>1641</v>
      </c>
      <c r="AL234" s="4">
        <v>1</v>
      </c>
      <c r="AM234" s="4">
        <v>2</v>
      </c>
      <c r="AN234" s="4">
        <v>23312.348249750001</v>
      </c>
      <c r="AO234" s="4">
        <v>11656</v>
      </c>
      <c r="AP234" s="4">
        <v>0</v>
      </c>
      <c r="AQ234" s="77">
        <v>11656</v>
      </c>
    </row>
    <row r="235" spans="1:43" s="4" customFormat="1">
      <c r="A235" s="2">
        <v>436049274</v>
      </c>
      <c r="B235" s="10" t="s">
        <v>713</v>
      </c>
      <c r="C235" s="15">
        <v>0</v>
      </c>
      <c r="D235" s="15">
        <v>0</v>
      </c>
      <c r="E235" s="15">
        <v>0</v>
      </c>
      <c r="F235" s="15">
        <v>0</v>
      </c>
      <c r="G235" s="15">
        <v>2</v>
      </c>
      <c r="H235" s="15">
        <v>1</v>
      </c>
      <c r="I235" s="15">
        <v>0.15</v>
      </c>
      <c r="J235" s="15">
        <v>0</v>
      </c>
      <c r="K235" s="15">
        <v>0</v>
      </c>
      <c r="L235" s="15">
        <v>0</v>
      </c>
      <c r="M235" s="15">
        <v>1</v>
      </c>
      <c r="N235" s="15">
        <v>0</v>
      </c>
      <c r="O235" s="15">
        <v>0</v>
      </c>
      <c r="P235" s="15">
        <v>0</v>
      </c>
      <c r="Q235" s="15">
        <v>4</v>
      </c>
      <c r="R235" s="16">
        <v>1.093</v>
      </c>
      <c r="S235" s="15">
        <v>1</v>
      </c>
      <c r="T235" s="2"/>
      <c r="U235" s="1">
        <v>2003.2930269999999</v>
      </c>
      <c r="V235" s="1">
        <v>2874.2402399999996</v>
      </c>
      <c r="W235" s="1">
        <v>16384.074918499999</v>
      </c>
      <c r="X235" s="1">
        <v>3667.7527749999999</v>
      </c>
      <c r="Y235" s="1">
        <v>661.79510500000004</v>
      </c>
      <c r="Z235" s="1">
        <v>2059.3875000000003</v>
      </c>
      <c r="AA235" s="1">
        <v>1357.4950699999999</v>
      </c>
      <c r="AB235" s="1">
        <v>1149.3441499999999</v>
      </c>
      <c r="AC235" s="1">
        <v>4644.3187639999987</v>
      </c>
      <c r="AD235" s="1">
        <v>3550.2429999999999</v>
      </c>
      <c r="AE235" s="1">
        <v>0</v>
      </c>
      <c r="AF235" s="4">
        <v>38351.944549500004</v>
      </c>
      <c r="AH235" s="4">
        <v>436049274</v>
      </c>
      <c r="AI235" s="4" t="s">
        <v>1700</v>
      </c>
      <c r="AJ235" s="2" t="s">
        <v>1629</v>
      </c>
      <c r="AK235" s="2" t="s">
        <v>1609</v>
      </c>
      <c r="AL235" s="4">
        <v>1</v>
      </c>
      <c r="AM235" s="4">
        <v>4</v>
      </c>
      <c r="AN235" s="4">
        <v>38351.944549500004</v>
      </c>
      <c r="AO235" s="4">
        <v>9588</v>
      </c>
      <c r="AP235" s="4">
        <v>0</v>
      </c>
      <c r="AQ235" s="77">
        <v>9588</v>
      </c>
    </row>
    <row r="236" spans="1:43" s="4" customFormat="1">
      <c r="A236" s="2">
        <v>436049284</v>
      </c>
      <c r="B236" s="10" t="s">
        <v>713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v>2</v>
      </c>
      <c r="I236" s="15">
        <v>7.4999999999999997E-2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2</v>
      </c>
      <c r="R236" s="16">
        <v>1.093</v>
      </c>
      <c r="S236" s="15">
        <v>1</v>
      </c>
      <c r="T236" s="2"/>
      <c r="U236" s="1">
        <v>1001.6465135</v>
      </c>
      <c r="V236" s="1">
        <v>1437.1201199999998</v>
      </c>
      <c r="W236" s="1">
        <v>9207.3415542500006</v>
      </c>
      <c r="X236" s="1">
        <v>1647.3559375</v>
      </c>
      <c r="Y236" s="1">
        <v>306.88434249999995</v>
      </c>
      <c r="Z236" s="1">
        <v>1422.3787500000001</v>
      </c>
      <c r="AA236" s="1">
        <v>800.11971999999992</v>
      </c>
      <c r="AB236" s="1">
        <v>1077.7635799999998</v>
      </c>
      <c r="AC236" s="1">
        <v>2153.5750619999999</v>
      </c>
      <c r="AD236" s="1">
        <v>1616.9814999999999</v>
      </c>
      <c r="AE236" s="1">
        <v>0</v>
      </c>
      <c r="AF236" s="4">
        <v>20671.167079749997</v>
      </c>
      <c r="AH236" s="4">
        <v>436049284</v>
      </c>
      <c r="AI236" s="4" t="s">
        <v>1700</v>
      </c>
      <c r="AJ236" s="2" t="s">
        <v>1629</v>
      </c>
      <c r="AK236" s="2" t="s">
        <v>1695</v>
      </c>
      <c r="AL236" s="4">
        <v>1</v>
      </c>
      <c r="AM236" s="4">
        <v>2</v>
      </c>
      <c r="AN236" s="4">
        <v>20671.167079749997</v>
      </c>
      <c r="AO236" s="4">
        <v>10336</v>
      </c>
      <c r="AP236" s="4">
        <v>0</v>
      </c>
      <c r="AQ236" s="77">
        <v>10336</v>
      </c>
    </row>
    <row r="237" spans="1:43" s="4" customFormat="1">
      <c r="A237" s="2">
        <v>436049285</v>
      </c>
      <c r="B237" s="10" t="s">
        <v>713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1</v>
      </c>
      <c r="I237" s="15">
        <v>3.7499999999999999E-2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1</v>
      </c>
      <c r="R237" s="16">
        <v>1.093</v>
      </c>
      <c r="S237" s="15">
        <v>1</v>
      </c>
      <c r="T237" s="2"/>
      <c r="U237" s="1">
        <v>500.82325674999998</v>
      </c>
      <c r="V237" s="1">
        <v>718.56005999999991</v>
      </c>
      <c r="W237" s="1">
        <v>4603.6707771250003</v>
      </c>
      <c r="X237" s="1">
        <v>823.67796874999999</v>
      </c>
      <c r="Y237" s="1">
        <v>153.44217124999997</v>
      </c>
      <c r="Z237" s="1">
        <v>711.18937500000004</v>
      </c>
      <c r="AA237" s="1">
        <v>400.05985999999996</v>
      </c>
      <c r="AB237" s="1">
        <v>538.88178999999991</v>
      </c>
      <c r="AC237" s="1">
        <v>1076.7875309999999</v>
      </c>
      <c r="AD237" s="1">
        <v>808.49074999999993</v>
      </c>
      <c r="AE237" s="1">
        <v>0</v>
      </c>
      <c r="AF237" s="4">
        <v>10335.583539874999</v>
      </c>
      <c r="AH237" s="4">
        <v>436049285</v>
      </c>
      <c r="AI237" s="4" t="s">
        <v>1700</v>
      </c>
      <c r="AJ237" s="2" t="s">
        <v>1629</v>
      </c>
      <c r="AK237" s="2" t="s">
        <v>1573</v>
      </c>
      <c r="AL237" s="4">
        <v>1</v>
      </c>
      <c r="AM237" s="4">
        <v>1</v>
      </c>
      <c r="AN237" s="4">
        <v>10335.583539874999</v>
      </c>
      <c r="AO237" s="4">
        <v>10336</v>
      </c>
      <c r="AP237" s="4">
        <v>0</v>
      </c>
      <c r="AQ237" s="77">
        <v>10336</v>
      </c>
    </row>
    <row r="238" spans="1:43" s="4" customFormat="1">
      <c r="A238" s="2">
        <v>436049308</v>
      </c>
      <c r="B238" s="10" t="s">
        <v>713</v>
      </c>
      <c r="C238" s="15">
        <v>0</v>
      </c>
      <c r="D238" s="15">
        <v>0</v>
      </c>
      <c r="E238" s="15">
        <v>0</v>
      </c>
      <c r="F238" s="15">
        <v>0</v>
      </c>
      <c r="G238" s="15">
        <v>2</v>
      </c>
      <c r="H238" s="15">
        <v>2</v>
      </c>
      <c r="I238" s="15">
        <v>0.15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4</v>
      </c>
      <c r="R238" s="16">
        <v>1.093</v>
      </c>
      <c r="S238" s="15">
        <v>1</v>
      </c>
      <c r="T238" s="2"/>
      <c r="U238" s="1">
        <v>2003.2930269999999</v>
      </c>
      <c r="V238" s="1">
        <v>2874.2402399999996</v>
      </c>
      <c r="W238" s="1">
        <v>15685.811868500001</v>
      </c>
      <c r="X238" s="1">
        <v>3498.4689349999999</v>
      </c>
      <c r="Y238" s="1">
        <v>622.35966499999995</v>
      </c>
      <c r="Z238" s="1">
        <v>2321.1775000000002</v>
      </c>
      <c r="AA238" s="1">
        <v>1438.40986</v>
      </c>
      <c r="AB238" s="1">
        <v>1545.1522399999999</v>
      </c>
      <c r="AC238" s="1">
        <v>4367.461863999999</v>
      </c>
      <c r="AD238" s="1">
        <v>3290.3029999999999</v>
      </c>
      <c r="AE238" s="1">
        <v>0</v>
      </c>
      <c r="AF238" s="4">
        <v>37646.678199499998</v>
      </c>
      <c r="AH238" s="4">
        <v>436049308</v>
      </c>
      <c r="AI238" s="4" t="s">
        <v>1700</v>
      </c>
      <c r="AJ238" s="2" t="s">
        <v>1629</v>
      </c>
      <c r="AK238" s="2" t="s">
        <v>1567</v>
      </c>
      <c r="AL238" s="4">
        <v>1</v>
      </c>
      <c r="AM238" s="4">
        <v>4</v>
      </c>
      <c r="AN238" s="4">
        <v>37646.678199499998</v>
      </c>
      <c r="AO238" s="4">
        <v>9412</v>
      </c>
      <c r="AP238" s="4">
        <v>0</v>
      </c>
      <c r="AQ238" s="77">
        <v>9412</v>
      </c>
    </row>
    <row r="239" spans="1:43" s="4" customFormat="1">
      <c r="A239" s="2">
        <v>436049314</v>
      </c>
      <c r="B239" s="10" t="s">
        <v>713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v>1</v>
      </c>
      <c r="I239" s="15">
        <v>3.7499999999999999E-2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1</v>
      </c>
      <c r="R239" s="16">
        <v>1.093</v>
      </c>
      <c r="S239" s="15">
        <v>1</v>
      </c>
      <c r="T239" s="2"/>
      <c r="U239" s="1">
        <v>500.82325674999998</v>
      </c>
      <c r="V239" s="1">
        <v>718.56005999999991</v>
      </c>
      <c r="W239" s="1">
        <v>4603.6707771250003</v>
      </c>
      <c r="X239" s="1">
        <v>823.67796874999999</v>
      </c>
      <c r="Y239" s="1">
        <v>153.44217124999997</v>
      </c>
      <c r="Z239" s="1">
        <v>711.18937500000004</v>
      </c>
      <c r="AA239" s="1">
        <v>400.05985999999996</v>
      </c>
      <c r="AB239" s="1">
        <v>538.88178999999991</v>
      </c>
      <c r="AC239" s="1">
        <v>1076.7875309999999</v>
      </c>
      <c r="AD239" s="1">
        <v>808.49074999999993</v>
      </c>
      <c r="AE239" s="1">
        <v>0</v>
      </c>
      <c r="AF239" s="4">
        <v>10335.583539874999</v>
      </c>
      <c r="AH239" s="4">
        <v>436049314</v>
      </c>
      <c r="AI239" s="4" t="s">
        <v>1700</v>
      </c>
      <c r="AJ239" s="2" t="s">
        <v>1629</v>
      </c>
      <c r="AK239" s="2" t="s">
        <v>1575</v>
      </c>
      <c r="AL239" s="4">
        <v>1</v>
      </c>
      <c r="AM239" s="4">
        <v>1</v>
      </c>
      <c r="AN239" s="4">
        <v>10335.583539874999</v>
      </c>
      <c r="AO239" s="4">
        <v>10336</v>
      </c>
      <c r="AP239" s="4">
        <v>0</v>
      </c>
      <c r="AQ239" s="77">
        <v>10336</v>
      </c>
    </row>
    <row r="240" spans="1:43" s="4" customFormat="1">
      <c r="A240" s="2">
        <v>436049346</v>
      </c>
      <c r="B240" s="10" t="s">
        <v>713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v>2</v>
      </c>
      <c r="I240" s="15">
        <v>7.4999999999999997E-2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2</v>
      </c>
      <c r="R240" s="16">
        <v>1.093</v>
      </c>
      <c r="S240" s="15">
        <v>1</v>
      </c>
      <c r="T240" s="2"/>
      <c r="U240" s="1">
        <v>1001.6465135</v>
      </c>
      <c r="V240" s="1">
        <v>1437.1201199999998</v>
      </c>
      <c r="W240" s="1">
        <v>9207.3415542500006</v>
      </c>
      <c r="X240" s="1">
        <v>1647.3559375</v>
      </c>
      <c r="Y240" s="1">
        <v>306.88434249999995</v>
      </c>
      <c r="Z240" s="1">
        <v>1422.3787500000001</v>
      </c>
      <c r="AA240" s="1">
        <v>800.11971999999992</v>
      </c>
      <c r="AB240" s="1">
        <v>1077.7635799999998</v>
      </c>
      <c r="AC240" s="1">
        <v>2153.5750619999999</v>
      </c>
      <c r="AD240" s="1">
        <v>1616.9814999999999</v>
      </c>
      <c r="AE240" s="1">
        <v>0</v>
      </c>
      <c r="AF240" s="4">
        <v>20671.167079749997</v>
      </c>
      <c r="AH240" s="4">
        <v>436049346</v>
      </c>
      <c r="AI240" s="4" t="s">
        <v>1700</v>
      </c>
      <c r="AJ240" s="2" t="s">
        <v>1629</v>
      </c>
      <c r="AK240" s="2" t="s">
        <v>1568</v>
      </c>
      <c r="AL240" s="4">
        <v>1</v>
      </c>
      <c r="AM240" s="4">
        <v>2</v>
      </c>
      <c r="AN240" s="4">
        <v>20671.167079749997</v>
      </c>
      <c r="AO240" s="4">
        <v>10336</v>
      </c>
      <c r="AP240" s="4">
        <v>0</v>
      </c>
      <c r="AQ240" s="77">
        <v>10336</v>
      </c>
    </row>
    <row r="241" spans="1:43" s="4" customFormat="1">
      <c r="A241" s="2">
        <v>437035035</v>
      </c>
      <c r="B241" s="10" t="s">
        <v>1553</v>
      </c>
      <c r="C241" s="15">
        <v>0</v>
      </c>
      <c r="D241" s="15">
        <v>0</v>
      </c>
      <c r="E241" s="15">
        <v>0</v>
      </c>
      <c r="F241" s="15">
        <v>0</v>
      </c>
      <c r="G241" s="15">
        <v>0</v>
      </c>
      <c r="H241" s="15">
        <v>250</v>
      </c>
      <c r="I241" s="15">
        <v>10.425000000000001</v>
      </c>
      <c r="J241" s="15">
        <v>0</v>
      </c>
      <c r="K241" s="15">
        <v>0</v>
      </c>
      <c r="L241" s="15">
        <v>0</v>
      </c>
      <c r="M241" s="15">
        <v>28</v>
      </c>
      <c r="N241" s="15">
        <v>0</v>
      </c>
      <c r="O241" s="15">
        <v>0</v>
      </c>
      <c r="P241" s="15">
        <v>167</v>
      </c>
      <c r="Q241" s="15">
        <v>278</v>
      </c>
      <c r="R241" s="16">
        <v>1.077</v>
      </c>
      <c r="S241" s="15">
        <v>10</v>
      </c>
      <c r="T241" s="2"/>
      <c r="U241" s="1">
        <v>137190.74840849999</v>
      </c>
      <c r="V241" s="1">
        <v>196835.49252</v>
      </c>
      <c r="W241" s="1">
        <v>1862306.2222567501</v>
      </c>
      <c r="X241" s="1">
        <v>230301.05159250001</v>
      </c>
      <c r="Y241" s="1">
        <v>55928.273437500007</v>
      </c>
      <c r="Z241" s="1">
        <v>190380.52625</v>
      </c>
      <c r="AA241" s="1">
        <v>107356.13544</v>
      </c>
      <c r="AB241" s="1">
        <v>136695.74789999999</v>
      </c>
      <c r="AC241" s="1">
        <v>392482.56508199999</v>
      </c>
      <c r="AD241" s="1">
        <v>286889.89850000001</v>
      </c>
      <c r="AE241" s="1">
        <v>0</v>
      </c>
      <c r="AF241" s="4">
        <v>3596366.6613872498</v>
      </c>
      <c r="AH241" s="4">
        <v>437035035</v>
      </c>
      <c r="AI241" s="4" t="s">
        <v>1703</v>
      </c>
      <c r="AJ241" s="2" t="s">
        <v>1559</v>
      </c>
      <c r="AK241" s="2" t="s">
        <v>1559</v>
      </c>
      <c r="AL241" s="4">
        <v>1</v>
      </c>
      <c r="AM241" s="4">
        <v>278</v>
      </c>
      <c r="AN241" s="4">
        <v>3596366.6613872498</v>
      </c>
      <c r="AO241" s="4">
        <v>12937</v>
      </c>
      <c r="AP241" s="4">
        <v>0</v>
      </c>
      <c r="AQ241" s="77">
        <v>12937</v>
      </c>
    </row>
    <row r="242" spans="1:43" s="4" customFormat="1">
      <c r="A242" s="2">
        <v>437035100</v>
      </c>
      <c r="B242" s="10" t="s">
        <v>1553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2</v>
      </c>
      <c r="I242" s="15">
        <v>7.4999999999999997E-2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2</v>
      </c>
      <c r="Q242" s="15">
        <v>2</v>
      </c>
      <c r="R242" s="16">
        <v>1.077</v>
      </c>
      <c r="S242" s="15">
        <v>10</v>
      </c>
      <c r="T242" s="2"/>
      <c r="U242" s="1">
        <v>986.98380149999991</v>
      </c>
      <c r="V242" s="1">
        <v>1416.0826799999998</v>
      </c>
      <c r="W242" s="1">
        <v>16042.08435825</v>
      </c>
      <c r="X242" s="1">
        <v>1623.2409375</v>
      </c>
      <c r="Y242" s="1">
        <v>455.7783225</v>
      </c>
      <c r="Z242" s="1">
        <v>1422.3787500000001</v>
      </c>
      <c r="AA242" s="1">
        <v>788.40707999999995</v>
      </c>
      <c r="AB242" s="1">
        <v>1061.9866199999999</v>
      </c>
      <c r="AC242" s="1">
        <v>3198.4465979999995</v>
      </c>
      <c r="AD242" s="1">
        <v>2273.8815</v>
      </c>
      <c r="AE242" s="1">
        <v>0</v>
      </c>
      <c r="AF242" s="4">
        <v>29269.270647749996</v>
      </c>
      <c r="AH242" s="4">
        <v>437035100</v>
      </c>
      <c r="AI242" s="4" t="s">
        <v>1703</v>
      </c>
      <c r="AJ242" s="2" t="s">
        <v>1559</v>
      </c>
      <c r="AK242" s="2" t="s">
        <v>1611</v>
      </c>
      <c r="AL242" s="4">
        <v>1</v>
      </c>
      <c r="AM242" s="4">
        <v>2</v>
      </c>
      <c r="AN242" s="4">
        <v>29269.270647749996</v>
      </c>
      <c r="AO242" s="4">
        <v>14635</v>
      </c>
      <c r="AP242" s="4">
        <v>0</v>
      </c>
      <c r="AQ242" s="77">
        <v>14635</v>
      </c>
    </row>
    <row r="243" spans="1:43" s="4" customFormat="1">
      <c r="A243" s="2">
        <v>437035133</v>
      </c>
      <c r="B243" s="10" t="s">
        <v>1553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1</v>
      </c>
      <c r="I243" s="15">
        <v>3.7499999999999999E-2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1</v>
      </c>
      <c r="R243" s="16">
        <v>1.077</v>
      </c>
      <c r="S243" s="15">
        <v>1</v>
      </c>
      <c r="T243" s="2"/>
      <c r="U243" s="1">
        <v>493.49190074999996</v>
      </c>
      <c r="V243" s="1">
        <v>708.04133999999988</v>
      </c>
      <c r="W243" s="1">
        <v>4536.279439125</v>
      </c>
      <c r="X243" s="1">
        <v>811.62046874999999</v>
      </c>
      <c r="Y243" s="1">
        <v>151.19599124999999</v>
      </c>
      <c r="Z243" s="1">
        <v>711.18937500000004</v>
      </c>
      <c r="AA243" s="1">
        <v>394.20353999999998</v>
      </c>
      <c r="AB243" s="1">
        <v>530.99330999999995</v>
      </c>
      <c r="AC243" s="1">
        <v>1061.0248589999999</v>
      </c>
      <c r="AD243" s="1">
        <v>808.49074999999993</v>
      </c>
      <c r="AE243" s="1">
        <v>0</v>
      </c>
      <c r="AF243" s="4">
        <v>10206.530973875</v>
      </c>
      <c r="AH243" s="4">
        <v>437035133</v>
      </c>
      <c r="AI243" s="4" t="s">
        <v>1703</v>
      </c>
      <c r="AJ243" s="2" t="s">
        <v>1559</v>
      </c>
      <c r="AK243" s="2" t="s">
        <v>1630</v>
      </c>
      <c r="AL243" s="4">
        <v>1</v>
      </c>
      <c r="AM243" s="4">
        <v>1</v>
      </c>
      <c r="AN243" s="4">
        <v>10206.530973875</v>
      </c>
      <c r="AO243" s="4">
        <v>10207</v>
      </c>
      <c r="AP243" s="4">
        <v>0</v>
      </c>
      <c r="AQ243" s="77">
        <v>10207</v>
      </c>
    </row>
    <row r="244" spans="1:43" s="4" customFormat="1">
      <c r="A244" s="2">
        <v>437035189</v>
      </c>
      <c r="B244" s="10" t="s">
        <v>1553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v>1</v>
      </c>
      <c r="I244" s="15">
        <v>3.7499999999999999E-2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1</v>
      </c>
      <c r="R244" s="16">
        <v>1.077</v>
      </c>
      <c r="S244" s="15">
        <v>1</v>
      </c>
      <c r="T244" s="2"/>
      <c r="U244" s="1">
        <v>493.49190074999996</v>
      </c>
      <c r="V244" s="1">
        <v>708.04133999999988</v>
      </c>
      <c r="W244" s="1">
        <v>4536.279439125</v>
      </c>
      <c r="X244" s="1">
        <v>811.62046874999999</v>
      </c>
      <c r="Y244" s="1">
        <v>151.19599124999999</v>
      </c>
      <c r="Z244" s="1">
        <v>711.18937500000004</v>
      </c>
      <c r="AA244" s="1">
        <v>394.20353999999998</v>
      </c>
      <c r="AB244" s="1">
        <v>530.99330999999995</v>
      </c>
      <c r="AC244" s="1">
        <v>1061.0248589999999</v>
      </c>
      <c r="AD244" s="1">
        <v>808.49074999999993</v>
      </c>
      <c r="AE244" s="1">
        <v>0</v>
      </c>
      <c r="AF244" s="4">
        <v>10206.530973875</v>
      </c>
      <c r="AH244" s="4">
        <v>437035189</v>
      </c>
      <c r="AI244" s="4" t="s">
        <v>1703</v>
      </c>
      <c r="AJ244" s="2" t="s">
        <v>1559</v>
      </c>
      <c r="AK244" s="2" t="s">
        <v>1570</v>
      </c>
      <c r="AL244" s="4">
        <v>1</v>
      </c>
      <c r="AM244" s="4">
        <v>1</v>
      </c>
      <c r="AN244" s="4">
        <v>10206.530973875</v>
      </c>
      <c r="AO244" s="4">
        <v>10207</v>
      </c>
      <c r="AP244" s="4">
        <v>0</v>
      </c>
      <c r="AQ244" s="77">
        <v>10207</v>
      </c>
    </row>
    <row r="245" spans="1:43" s="4" customFormat="1">
      <c r="A245" s="2">
        <v>437035244</v>
      </c>
      <c r="B245" s="10" t="s">
        <v>1553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v>2</v>
      </c>
      <c r="I245" s="15">
        <v>7.4999999999999997E-2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1</v>
      </c>
      <c r="Q245" s="15">
        <v>2</v>
      </c>
      <c r="R245" s="16">
        <v>1.077</v>
      </c>
      <c r="S245" s="15">
        <v>10</v>
      </c>
      <c r="T245" s="2"/>
      <c r="U245" s="1">
        <v>986.98380149999991</v>
      </c>
      <c r="V245" s="1">
        <v>1416.0826799999998</v>
      </c>
      <c r="W245" s="1">
        <v>12557.32161825</v>
      </c>
      <c r="X245" s="1">
        <v>1623.2409375</v>
      </c>
      <c r="Y245" s="1">
        <v>379.08515249999994</v>
      </c>
      <c r="Z245" s="1">
        <v>1422.3787500000001</v>
      </c>
      <c r="AA245" s="1">
        <v>788.40707999999995</v>
      </c>
      <c r="AB245" s="1">
        <v>1061.9866199999999</v>
      </c>
      <c r="AC245" s="1">
        <v>2660.2481579999999</v>
      </c>
      <c r="AD245" s="1">
        <v>1945.4314999999999</v>
      </c>
      <c r="AE245" s="1">
        <v>0</v>
      </c>
      <c r="AF245" s="4">
        <v>24841.166297749998</v>
      </c>
      <c r="AH245" s="4">
        <v>437035244</v>
      </c>
      <c r="AI245" s="4" t="s">
        <v>1703</v>
      </c>
      <c r="AJ245" s="2" t="s">
        <v>1559</v>
      </c>
      <c r="AK245" s="2" t="s">
        <v>1572</v>
      </c>
      <c r="AL245" s="4">
        <v>1</v>
      </c>
      <c r="AM245" s="4">
        <v>2</v>
      </c>
      <c r="AN245" s="4">
        <v>24841.166297749998</v>
      </c>
      <c r="AO245" s="4">
        <v>12421</v>
      </c>
      <c r="AP245" s="4">
        <v>0</v>
      </c>
      <c r="AQ245" s="77">
        <v>12421</v>
      </c>
    </row>
    <row r="246" spans="1:43" s="4" customFormat="1">
      <c r="A246" s="2">
        <v>438035035</v>
      </c>
      <c r="B246" s="10" t="s">
        <v>692</v>
      </c>
      <c r="C246" s="15">
        <v>22</v>
      </c>
      <c r="D246" s="15">
        <v>0</v>
      </c>
      <c r="E246" s="15">
        <v>17</v>
      </c>
      <c r="F246" s="15">
        <v>79</v>
      </c>
      <c r="G246" s="15">
        <v>39</v>
      </c>
      <c r="H246" s="15">
        <v>138</v>
      </c>
      <c r="I246" s="15">
        <v>10.8375</v>
      </c>
      <c r="J246" s="15">
        <v>0</v>
      </c>
      <c r="K246" s="15">
        <v>0</v>
      </c>
      <c r="L246" s="15">
        <v>0</v>
      </c>
      <c r="M246" s="15">
        <v>16</v>
      </c>
      <c r="N246" s="15">
        <v>0</v>
      </c>
      <c r="O246" s="15">
        <v>79</v>
      </c>
      <c r="P246" s="15">
        <v>90</v>
      </c>
      <c r="Q246" s="15">
        <v>300</v>
      </c>
      <c r="R246" s="16">
        <v>1.077</v>
      </c>
      <c r="S246" s="15">
        <v>10</v>
      </c>
      <c r="T246" s="2"/>
      <c r="U246" s="1">
        <v>146931.70425675</v>
      </c>
      <c r="V246" s="1">
        <v>212412.63894</v>
      </c>
      <c r="W246" s="1">
        <v>1802528.6349071253</v>
      </c>
      <c r="X246" s="1">
        <v>282334.60627875</v>
      </c>
      <c r="Y246" s="1">
        <v>58225.965431249992</v>
      </c>
      <c r="Z246" s="1">
        <v>170802.95937499998</v>
      </c>
      <c r="AA246" s="1">
        <v>96974.469329999993</v>
      </c>
      <c r="AB246" s="1">
        <v>98282.130419999987</v>
      </c>
      <c r="AC246" s="1">
        <v>408603.25940099999</v>
      </c>
      <c r="AD246" s="1">
        <v>308987.65675000002</v>
      </c>
      <c r="AE246" s="1">
        <v>0</v>
      </c>
      <c r="AF246" s="4">
        <v>3586084.0250898753</v>
      </c>
      <c r="AH246" s="4">
        <v>438035035</v>
      </c>
      <c r="AI246" s="4" t="s">
        <v>1704</v>
      </c>
      <c r="AJ246" s="2" t="s">
        <v>1559</v>
      </c>
      <c r="AK246" s="2" t="s">
        <v>1559</v>
      </c>
      <c r="AL246" s="4">
        <v>1</v>
      </c>
      <c r="AM246" s="4">
        <v>300</v>
      </c>
      <c r="AN246" s="4">
        <v>3586084.0250898753</v>
      </c>
      <c r="AO246" s="4">
        <v>11954</v>
      </c>
      <c r="AP246" s="4">
        <v>0</v>
      </c>
      <c r="AQ246" s="77">
        <v>11954</v>
      </c>
    </row>
    <row r="247" spans="1:43" s="4" customFormat="1">
      <c r="A247" s="2">
        <v>438035220</v>
      </c>
      <c r="B247" s="10" t="s">
        <v>692</v>
      </c>
      <c r="C247" s="15">
        <v>0</v>
      </c>
      <c r="D247" s="15">
        <v>0</v>
      </c>
      <c r="E247" s="15">
        <v>1</v>
      </c>
      <c r="F247" s="15">
        <v>1</v>
      </c>
      <c r="G247" s="15">
        <v>0</v>
      </c>
      <c r="H247" s="15">
        <v>0</v>
      </c>
      <c r="I247" s="15">
        <v>7.4999999999999997E-2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1</v>
      </c>
      <c r="P247" s="15">
        <v>0</v>
      </c>
      <c r="Q247" s="15">
        <v>2</v>
      </c>
      <c r="R247" s="16">
        <v>1.077</v>
      </c>
      <c r="S247" s="15">
        <v>10</v>
      </c>
      <c r="T247" s="2"/>
      <c r="U247" s="1">
        <v>986.98380149999991</v>
      </c>
      <c r="V247" s="1">
        <v>1416.0826799999998</v>
      </c>
      <c r="W247" s="1">
        <v>10647.58521825</v>
      </c>
      <c r="X247" s="1">
        <v>2290.5932174999998</v>
      </c>
      <c r="Y247" s="1">
        <v>365.94575249999997</v>
      </c>
      <c r="Z247" s="1">
        <v>898.79875000000004</v>
      </c>
      <c r="AA247" s="1">
        <v>472.50144</v>
      </c>
      <c r="AB247" s="1">
        <v>234.96908999999999</v>
      </c>
      <c r="AC247" s="1">
        <v>2567.9707979999998</v>
      </c>
      <c r="AD247" s="1">
        <v>2075.9814999999999</v>
      </c>
      <c r="AE247" s="1">
        <v>0</v>
      </c>
      <c r="AF247" s="4">
        <v>21957.412247749999</v>
      </c>
      <c r="AH247" s="4">
        <v>438035220</v>
      </c>
      <c r="AI247" s="4" t="s">
        <v>1704</v>
      </c>
      <c r="AJ247" s="2" t="s">
        <v>1559</v>
      </c>
      <c r="AK247" s="2" t="s">
        <v>1571</v>
      </c>
      <c r="AL247" s="4">
        <v>1</v>
      </c>
      <c r="AM247" s="4">
        <v>2</v>
      </c>
      <c r="AN247" s="4">
        <v>21957.412247749999</v>
      </c>
      <c r="AO247" s="4">
        <v>10979</v>
      </c>
      <c r="AP247" s="4">
        <v>0</v>
      </c>
      <c r="AQ247" s="77">
        <v>10979</v>
      </c>
    </row>
    <row r="248" spans="1:43" s="4" customFormat="1">
      <c r="A248" s="2">
        <v>438035244</v>
      </c>
      <c r="B248" s="10" t="s">
        <v>692</v>
      </c>
      <c r="C248" s="15">
        <v>0</v>
      </c>
      <c r="D248" s="15">
        <v>0</v>
      </c>
      <c r="E248" s="15">
        <v>2</v>
      </c>
      <c r="F248" s="15">
        <v>2</v>
      </c>
      <c r="G248" s="15">
        <v>2</v>
      </c>
      <c r="H248" s="15">
        <v>2</v>
      </c>
      <c r="I248" s="15">
        <v>0.3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2</v>
      </c>
      <c r="P248" s="15">
        <v>4</v>
      </c>
      <c r="Q248" s="15">
        <v>8</v>
      </c>
      <c r="R248" s="16">
        <v>1.077</v>
      </c>
      <c r="S248" s="15">
        <v>10</v>
      </c>
      <c r="T248" s="2"/>
      <c r="U248" s="1">
        <v>3947.9352059999997</v>
      </c>
      <c r="V248" s="1">
        <v>5664.330719999999</v>
      </c>
      <c r="W248" s="1">
        <v>50690.414792999996</v>
      </c>
      <c r="X248" s="1">
        <v>8028.4426500000009</v>
      </c>
      <c r="Y248" s="1">
        <v>1651.91337</v>
      </c>
      <c r="Z248" s="1">
        <v>4118.7750000000005</v>
      </c>
      <c r="AA248" s="1">
        <v>2362.3564200000001</v>
      </c>
      <c r="AB248" s="1">
        <v>1992.47154</v>
      </c>
      <c r="AC248" s="1">
        <v>11592.263651999998</v>
      </c>
      <c r="AD248" s="1">
        <v>8756.0659999999989</v>
      </c>
      <c r="AE248" s="1">
        <v>0</v>
      </c>
      <c r="AF248" s="4">
        <v>98804.969350999978</v>
      </c>
      <c r="AH248" s="4">
        <v>438035244</v>
      </c>
      <c r="AI248" s="4" t="s">
        <v>1704</v>
      </c>
      <c r="AJ248" s="2" t="s">
        <v>1559</v>
      </c>
      <c r="AK248" s="2" t="s">
        <v>1572</v>
      </c>
      <c r="AL248" s="4">
        <v>1</v>
      </c>
      <c r="AM248" s="4">
        <v>8</v>
      </c>
      <c r="AN248" s="4">
        <v>98804.969350999978</v>
      </c>
      <c r="AO248" s="4">
        <v>12351</v>
      </c>
      <c r="AP248" s="4">
        <v>0</v>
      </c>
      <c r="AQ248" s="77">
        <v>12351</v>
      </c>
    </row>
    <row r="249" spans="1:43" s="4" customFormat="1">
      <c r="A249" s="2">
        <v>438035248</v>
      </c>
      <c r="B249" s="10" t="s">
        <v>692</v>
      </c>
      <c r="C249" s="15">
        <v>0</v>
      </c>
      <c r="D249" s="15">
        <v>0</v>
      </c>
      <c r="E249" s="15">
        <v>1</v>
      </c>
      <c r="F249" s="15">
        <v>0</v>
      </c>
      <c r="G249" s="15">
        <v>0</v>
      </c>
      <c r="H249" s="15">
        <v>0</v>
      </c>
      <c r="I249" s="15">
        <v>3.7499999999999999E-2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1</v>
      </c>
      <c r="R249" s="16">
        <v>1.077</v>
      </c>
      <c r="S249" s="15">
        <v>1</v>
      </c>
      <c r="T249" s="2"/>
      <c r="U249" s="1">
        <v>493.49190074999996</v>
      </c>
      <c r="V249" s="1">
        <v>708.04133999999988</v>
      </c>
      <c r="W249" s="1">
        <v>3581.4327791250003</v>
      </c>
      <c r="X249" s="1">
        <v>1145.2966087499999</v>
      </c>
      <c r="Y249" s="1">
        <v>144.61552125</v>
      </c>
      <c r="Z249" s="1">
        <v>449.39937500000002</v>
      </c>
      <c r="AA249" s="1">
        <v>236.25072</v>
      </c>
      <c r="AB249" s="1">
        <v>93.989789999999985</v>
      </c>
      <c r="AC249" s="1">
        <v>1014.886179</v>
      </c>
      <c r="AD249" s="1">
        <v>873.74074999999993</v>
      </c>
      <c r="AE249" s="1">
        <v>0</v>
      </c>
      <c r="AF249" s="4">
        <v>8741.1449638749982</v>
      </c>
      <c r="AH249" s="4">
        <v>438035248</v>
      </c>
      <c r="AI249" s="4" t="s">
        <v>1704</v>
      </c>
      <c r="AJ249" s="2" t="s">
        <v>1559</v>
      </c>
      <c r="AK249" s="2" t="s">
        <v>1566</v>
      </c>
      <c r="AL249" s="4">
        <v>1</v>
      </c>
      <c r="AM249" s="4">
        <v>1</v>
      </c>
      <c r="AN249" s="4">
        <v>8741.1449638749982</v>
      </c>
      <c r="AO249" s="4">
        <v>8741</v>
      </c>
      <c r="AP249" s="4">
        <v>0</v>
      </c>
      <c r="AQ249" s="77">
        <v>8741</v>
      </c>
    </row>
    <row r="250" spans="1:43" s="4" customFormat="1">
      <c r="A250" s="2">
        <v>439035035</v>
      </c>
      <c r="B250" s="10" t="s">
        <v>90</v>
      </c>
      <c r="C250" s="15">
        <v>44</v>
      </c>
      <c r="D250" s="15">
        <v>0</v>
      </c>
      <c r="E250" s="15">
        <v>46</v>
      </c>
      <c r="F250" s="15">
        <v>245</v>
      </c>
      <c r="G250" s="15">
        <v>91</v>
      </c>
      <c r="H250" s="15">
        <v>0</v>
      </c>
      <c r="I250" s="15">
        <v>14.324999999999999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215</v>
      </c>
      <c r="P250" s="15">
        <v>41</v>
      </c>
      <c r="Q250" s="15">
        <v>404</v>
      </c>
      <c r="R250" s="16">
        <v>1.077</v>
      </c>
      <c r="S250" s="15">
        <v>10</v>
      </c>
      <c r="T250" s="2"/>
      <c r="U250" s="1">
        <v>197138.99596649999</v>
      </c>
      <c r="V250" s="1">
        <v>286049.17524000001</v>
      </c>
      <c r="W250" s="1">
        <v>2296167.0530257495</v>
      </c>
      <c r="X250" s="1">
        <v>434592.78743249999</v>
      </c>
      <c r="Y250" s="1">
        <v>78690.646897499988</v>
      </c>
      <c r="Z250" s="1">
        <v>181269.60124999998</v>
      </c>
      <c r="AA250" s="1">
        <v>102562.59152999999</v>
      </c>
      <c r="AB250" s="1">
        <v>61885.400069999996</v>
      </c>
      <c r="AC250" s="1">
        <v>552202.201428</v>
      </c>
      <c r="AD250" s="1">
        <v>431090.45650000003</v>
      </c>
      <c r="AE250" s="1">
        <v>0</v>
      </c>
      <c r="AF250" s="4">
        <v>4621648.9093402494</v>
      </c>
      <c r="AH250" s="4">
        <v>439035035</v>
      </c>
      <c r="AI250" s="4" t="s">
        <v>1705</v>
      </c>
      <c r="AJ250" s="2" t="s">
        <v>1559</v>
      </c>
      <c r="AK250" s="2" t="s">
        <v>1559</v>
      </c>
      <c r="AL250" s="4">
        <v>1</v>
      </c>
      <c r="AM250" s="4">
        <v>404</v>
      </c>
      <c r="AN250" s="4">
        <v>4621648.9093402494</v>
      </c>
      <c r="AO250" s="4">
        <v>11440</v>
      </c>
      <c r="AP250" s="4">
        <v>0</v>
      </c>
      <c r="AQ250" s="77">
        <v>11440</v>
      </c>
    </row>
    <row r="251" spans="1:43" s="4" customFormat="1">
      <c r="A251" s="2">
        <v>439035133</v>
      </c>
      <c r="B251" s="10" t="s">
        <v>90</v>
      </c>
      <c r="C251" s="15">
        <v>0</v>
      </c>
      <c r="D251" s="15">
        <v>0</v>
      </c>
      <c r="E251" s="15">
        <v>1</v>
      </c>
      <c r="F251" s="15">
        <v>0</v>
      </c>
      <c r="G251" s="15">
        <v>0</v>
      </c>
      <c r="H251" s="15">
        <v>0</v>
      </c>
      <c r="I251" s="15">
        <v>3.7499999999999999E-2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1</v>
      </c>
      <c r="Q251" s="15">
        <v>1</v>
      </c>
      <c r="R251" s="16">
        <v>1.077</v>
      </c>
      <c r="S251" s="15">
        <v>10</v>
      </c>
      <c r="T251" s="2"/>
      <c r="U251" s="1">
        <v>493.49190074999996</v>
      </c>
      <c r="V251" s="1">
        <v>708.04133999999988</v>
      </c>
      <c r="W251" s="1">
        <v>7066.1955191249999</v>
      </c>
      <c r="X251" s="1">
        <v>1145.2966087499999</v>
      </c>
      <c r="Y251" s="1">
        <v>221.30869124999998</v>
      </c>
      <c r="Z251" s="1">
        <v>449.39937500000002</v>
      </c>
      <c r="AA251" s="1">
        <v>236.25072</v>
      </c>
      <c r="AB251" s="1">
        <v>93.989789999999985</v>
      </c>
      <c r="AC251" s="1">
        <v>1553.084619</v>
      </c>
      <c r="AD251" s="1">
        <v>1202.19075</v>
      </c>
      <c r="AE251" s="1">
        <v>0</v>
      </c>
      <c r="AF251" s="4">
        <v>13169.249313875</v>
      </c>
      <c r="AH251" s="4">
        <v>439035133</v>
      </c>
      <c r="AI251" s="4" t="s">
        <v>1705</v>
      </c>
      <c r="AJ251" s="2" t="s">
        <v>1559</v>
      </c>
      <c r="AK251" s="2" t="s">
        <v>1630</v>
      </c>
      <c r="AL251" s="4">
        <v>1</v>
      </c>
      <c r="AM251" s="4">
        <v>1</v>
      </c>
      <c r="AN251" s="4">
        <v>13169.249313875</v>
      </c>
      <c r="AO251" s="4">
        <v>13169</v>
      </c>
      <c r="AP251" s="4">
        <v>0</v>
      </c>
      <c r="AQ251" s="77">
        <v>13169</v>
      </c>
    </row>
    <row r="252" spans="1:43" s="4" customFormat="1">
      <c r="A252" s="2">
        <v>439035207</v>
      </c>
      <c r="B252" s="10" t="s">
        <v>90</v>
      </c>
      <c r="C252" s="15">
        <v>0</v>
      </c>
      <c r="D252" s="15">
        <v>0</v>
      </c>
      <c r="E252" s="15">
        <v>1</v>
      </c>
      <c r="F252" s="15">
        <v>0</v>
      </c>
      <c r="G252" s="15">
        <v>0</v>
      </c>
      <c r="H252" s="15">
        <v>0</v>
      </c>
      <c r="I252" s="15">
        <v>3.7499999999999999E-2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1</v>
      </c>
      <c r="R252" s="16">
        <v>1.077</v>
      </c>
      <c r="S252" s="15">
        <v>1</v>
      </c>
      <c r="T252" s="2"/>
      <c r="U252" s="1">
        <v>493.49190074999996</v>
      </c>
      <c r="V252" s="1">
        <v>708.04133999999988</v>
      </c>
      <c r="W252" s="1">
        <v>3581.4327791250003</v>
      </c>
      <c r="X252" s="1">
        <v>1145.2966087499999</v>
      </c>
      <c r="Y252" s="1">
        <v>144.61552125</v>
      </c>
      <c r="Z252" s="1">
        <v>449.39937500000002</v>
      </c>
      <c r="AA252" s="1">
        <v>236.25072</v>
      </c>
      <c r="AB252" s="1">
        <v>93.989789999999985</v>
      </c>
      <c r="AC252" s="1">
        <v>1014.886179</v>
      </c>
      <c r="AD252" s="1">
        <v>873.74074999999993</v>
      </c>
      <c r="AE252" s="1">
        <v>0</v>
      </c>
      <c r="AF252" s="4">
        <v>8741.1449638749982</v>
      </c>
      <c r="AH252" s="4">
        <v>439035207</v>
      </c>
      <c r="AI252" s="4" t="s">
        <v>1705</v>
      </c>
      <c r="AJ252" s="2" t="s">
        <v>1559</v>
      </c>
      <c r="AK252" s="2" t="s">
        <v>1671</v>
      </c>
      <c r="AL252" s="4">
        <v>1</v>
      </c>
      <c r="AM252" s="4">
        <v>1</v>
      </c>
      <c r="AN252" s="4">
        <v>8741.1449638749982</v>
      </c>
      <c r="AO252" s="4">
        <v>8741</v>
      </c>
      <c r="AP252" s="4">
        <v>0</v>
      </c>
      <c r="AQ252" s="77">
        <v>8741</v>
      </c>
    </row>
    <row r="253" spans="1:43" s="4" customFormat="1">
      <c r="A253" s="2">
        <v>440149009</v>
      </c>
      <c r="B253" s="10" t="s">
        <v>693</v>
      </c>
      <c r="C253" s="15">
        <v>0</v>
      </c>
      <c r="D253" s="15">
        <v>0</v>
      </c>
      <c r="E253" s="15">
        <v>0</v>
      </c>
      <c r="F253" s="15">
        <v>0</v>
      </c>
      <c r="G253" s="15">
        <v>2</v>
      </c>
      <c r="H253" s="15">
        <v>0</v>
      </c>
      <c r="I253" s="15">
        <v>7.4999999999999997E-2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2</v>
      </c>
      <c r="R253" s="16">
        <v>1</v>
      </c>
      <c r="S253" s="15">
        <v>1</v>
      </c>
      <c r="T253" s="2"/>
      <c r="U253" s="1">
        <v>916.41949999999997</v>
      </c>
      <c r="V253" s="1">
        <v>1314.84</v>
      </c>
      <c r="W253" s="1">
        <v>5927.2372500000001</v>
      </c>
      <c r="X253" s="1">
        <v>1693.6075000000001</v>
      </c>
      <c r="Y253" s="1">
        <v>288.63249999999999</v>
      </c>
      <c r="Z253" s="1">
        <v>898.79875000000004</v>
      </c>
      <c r="AA253" s="1">
        <v>583.98</v>
      </c>
      <c r="AB253" s="1">
        <v>427.62</v>
      </c>
      <c r="AC253" s="1">
        <v>2025.5139999999999</v>
      </c>
      <c r="AD253" s="1">
        <v>1673.3215</v>
      </c>
      <c r="AE253" s="1">
        <v>0</v>
      </c>
      <c r="AF253" s="4">
        <v>15749.971</v>
      </c>
      <c r="AH253" s="4">
        <v>440149009</v>
      </c>
      <c r="AI253" s="4" t="s">
        <v>1706</v>
      </c>
      <c r="AJ253" s="2" t="s">
        <v>1637</v>
      </c>
      <c r="AK253" s="2" t="s">
        <v>1645</v>
      </c>
      <c r="AL253" s="4">
        <v>1</v>
      </c>
      <c r="AM253" s="4">
        <v>2</v>
      </c>
      <c r="AN253" s="4">
        <v>15749.971</v>
      </c>
      <c r="AO253" s="4">
        <v>7875</v>
      </c>
      <c r="AP253" s="4">
        <v>0</v>
      </c>
      <c r="AQ253" s="77">
        <v>7875</v>
      </c>
    </row>
    <row r="254" spans="1:43" s="4" customFormat="1">
      <c r="A254" s="2">
        <v>440149128</v>
      </c>
      <c r="B254" s="10" t="s">
        <v>693</v>
      </c>
      <c r="C254" s="15">
        <v>0</v>
      </c>
      <c r="D254" s="15">
        <v>0</v>
      </c>
      <c r="E254" s="15">
        <v>0</v>
      </c>
      <c r="F254" s="15">
        <v>0</v>
      </c>
      <c r="G254" s="15">
        <v>1</v>
      </c>
      <c r="H254" s="15">
        <v>0</v>
      </c>
      <c r="I254" s="15">
        <v>3.7499999999999999E-2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1</v>
      </c>
      <c r="P254" s="15">
        <v>0</v>
      </c>
      <c r="Q254" s="15">
        <v>1</v>
      </c>
      <c r="R254" s="16">
        <v>1</v>
      </c>
      <c r="S254" s="15">
        <v>10</v>
      </c>
      <c r="T254" s="2"/>
      <c r="U254" s="1">
        <v>458.20974999999999</v>
      </c>
      <c r="V254" s="1">
        <v>657.42</v>
      </c>
      <c r="W254" s="1">
        <v>6199.238625</v>
      </c>
      <c r="X254" s="1">
        <v>846.80375000000004</v>
      </c>
      <c r="Y254" s="1">
        <v>215.52625</v>
      </c>
      <c r="Z254" s="1">
        <v>449.39937500000002</v>
      </c>
      <c r="AA254" s="1">
        <v>291.99</v>
      </c>
      <c r="AB254" s="1">
        <v>213.81</v>
      </c>
      <c r="AC254" s="1">
        <v>1512.4769999999999</v>
      </c>
      <c r="AD254" s="1">
        <v>1165.1107500000001</v>
      </c>
      <c r="AE254" s="1">
        <v>0</v>
      </c>
      <c r="AF254" s="4">
        <v>12009.985499999999</v>
      </c>
      <c r="AH254" s="4">
        <v>440149128</v>
      </c>
      <c r="AI254" s="4" t="s">
        <v>1706</v>
      </c>
      <c r="AJ254" s="2" t="s">
        <v>1637</v>
      </c>
      <c r="AK254" s="2" t="s">
        <v>1684</v>
      </c>
      <c r="AL254" s="4">
        <v>1</v>
      </c>
      <c r="AM254" s="4">
        <v>1</v>
      </c>
      <c r="AN254" s="4">
        <v>12009.985499999999</v>
      </c>
      <c r="AO254" s="4">
        <v>12010</v>
      </c>
      <c r="AP254" s="4">
        <v>0</v>
      </c>
      <c r="AQ254" s="77">
        <v>12010</v>
      </c>
    </row>
    <row r="255" spans="1:43" s="4" customFormat="1">
      <c r="A255" s="2">
        <v>440149149</v>
      </c>
      <c r="B255" s="10" t="s">
        <v>693</v>
      </c>
      <c r="C255" s="15">
        <v>42</v>
      </c>
      <c r="D255" s="15">
        <v>0</v>
      </c>
      <c r="E255" s="15">
        <v>13</v>
      </c>
      <c r="F255" s="15">
        <v>96</v>
      </c>
      <c r="G255" s="15">
        <v>92</v>
      </c>
      <c r="H255" s="15">
        <v>0</v>
      </c>
      <c r="I255" s="15">
        <v>12.7875</v>
      </c>
      <c r="J255" s="15">
        <v>0</v>
      </c>
      <c r="K255" s="15">
        <v>0</v>
      </c>
      <c r="L255" s="15">
        <v>0</v>
      </c>
      <c r="M255" s="15">
        <v>140</v>
      </c>
      <c r="N255" s="15">
        <v>0</v>
      </c>
      <c r="O255" s="15">
        <v>174</v>
      </c>
      <c r="P255" s="15">
        <v>41</v>
      </c>
      <c r="Q255" s="15">
        <v>362</v>
      </c>
      <c r="R255" s="16">
        <v>1</v>
      </c>
      <c r="S255" s="15">
        <v>10</v>
      </c>
      <c r="T255" s="2"/>
      <c r="U255" s="1">
        <v>163893.94475</v>
      </c>
      <c r="V255" s="1">
        <v>237986.45999999996</v>
      </c>
      <c r="W255" s="1">
        <v>2073191.771125</v>
      </c>
      <c r="X255" s="1">
        <v>337240.30875000003</v>
      </c>
      <c r="Y255" s="1">
        <v>70434.171249999999</v>
      </c>
      <c r="Z255" s="1">
        <v>162407.90687499999</v>
      </c>
      <c r="AA255" s="1">
        <v>96257.640000000014</v>
      </c>
      <c r="AB255" s="1">
        <v>53529.47</v>
      </c>
      <c r="AC255" s="1">
        <v>494291.56699999998</v>
      </c>
      <c r="AD255" s="1">
        <v>408258.14575000003</v>
      </c>
      <c r="AE255" s="1">
        <v>0</v>
      </c>
      <c r="AF255" s="4">
        <v>4097491.3854999999</v>
      </c>
      <c r="AH255" s="4">
        <v>440149149</v>
      </c>
      <c r="AI255" s="4" t="s">
        <v>1706</v>
      </c>
      <c r="AJ255" s="2" t="s">
        <v>1637</v>
      </c>
      <c r="AK255" s="2" t="s">
        <v>1637</v>
      </c>
      <c r="AL255" s="4">
        <v>1</v>
      </c>
      <c r="AM255" s="4">
        <v>362</v>
      </c>
      <c r="AN255" s="4">
        <v>4097491.3854999999</v>
      </c>
      <c r="AO255" s="4">
        <v>11319</v>
      </c>
      <c r="AP255" s="4">
        <v>0</v>
      </c>
      <c r="AQ255" s="77">
        <v>11319</v>
      </c>
    </row>
    <row r="256" spans="1:43" s="4" customFormat="1">
      <c r="A256" s="2">
        <v>440149163</v>
      </c>
      <c r="B256" s="10" t="s">
        <v>693</v>
      </c>
      <c r="C256" s="15">
        <v>0</v>
      </c>
      <c r="D256" s="15">
        <v>0</v>
      </c>
      <c r="E256" s="15">
        <v>0</v>
      </c>
      <c r="F256" s="15">
        <v>1</v>
      </c>
      <c r="G256" s="15">
        <v>0</v>
      </c>
      <c r="H256" s="15">
        <v>0</v>
      </c>
      <c r="I256" s="15">
        <v>3.7499999999999999E-2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1</v>
      </c>
      <c r="R256" s="16">
        <v>1</v>
      </c>
      <c r="S256" s="15">
        <v>1</v>
      </c>
      <c r="T256" s="2"/>
      <c r="U256" s="1">
        <v>458.20974999999999</v>
      </c>
      <c r="V256" s="1">
        <v>657.42</v>
      </c>
      <c r="W256" s="1">
        <v>3325.3386249999999</v>
      </c>
      <c r="X256" s="1">
        <v>1063.4137499999999</v>
      </c>
      <c r="Y256" s="1">
        <v>134.29624999999999</v>
      </c>
      <c r="Z256" s="1">
        <v>449.39937500000002</v>
      </c>
      <c r="AA256" s="1">
        <v>219.36</v>
      </c>
      <c r="AB256" s="1">
        <v>130.9</v>
      </c>
      <c r="AC256" s="1">
        <v>942.327</v>
      </c>
      <c r="AD256" s="1">
        <v>873.79075</v>
      </c>
      <c r="AE256" s="1">
        <v>0</v>
      </c>
      <c r="AF256" s="4">
        <v>8254.4555</v>
      </c>
      <c r="AH256" s="4">
        <v>440149163</v>
      </c>
      <c r="AI256" s="4" t="s">
        <v>1706</v>
      </c>
      <c r="AJ256" s="2" t="s">
        <v>1637</v>
      </c>
      <c r="AK256" s="2" t="s">
        <v>1565</v>
      </c>
      <c r="AL256" s="4">
        <v>1</v>
      </c>
      <c r="AM256" s="4">
        <v>1</v>
      </c>
      <c r="AN256" s="4">
        <v>8254.4555</v>
      </c>
      <c r="AO256" s="4">
        <v>8254</v>
      </c>
      <c r="AP256" s="4">
        <v>0</v>
      </c>
      <c r="AQ256" s="77">
        <v>8254</v>
      </c>
    </row>
    <row r="257" spans="1:43" s="4" customFormat="1">
      <c r="A257" s="2">
        <v>440149181</v>
      </c>
      <c r="B257" s="10" t="s">
        <v>693</v>
      </c>
      <c r="C257" s="15">
        <v>0</v>
      </c>
      <c r="D257" s="15">
        <v>0</v>
      </c>
      <c r="E257" s="15">
        <v>0</v>
      </c>
      <c r="F257" s="15">
        <v>2</v>
      </c>
      <c r="G257" s="15">
        <v>3</v>
      </c>
      <c r="H257" s="15">
        <v>0</v>
      </c>
      <c r="I257" s="15">
        <v>0.33750000000000002</v>
      </c>
      <c r="J257" s="15">
        <v>0</v>
      </c>
      <c r="K257" s="15">
        <v>0</v>
      </c>
      <c r="L257" s="15">
        <v>0</v>
      </c>
      <c r="M257" s="15">
        <v>4</v>
      </c>
      <c r="N257" s="15">
        <v>0</v>
      </c>
      <c r="O257" s="15">
        <v>2</v>
      </c>
      <c r="P257" s="15">
        <v>2</v>
      </c>
      <c r="Q257" s="15">
        <v>9</v>
      </c>
      <c r="R257" s="16">
        <v>1</v>
      </c>
      <c r="S257" s="15">
        <v>9</v>
      </c>
      <c r="T257" s="2"/>
      <c r="U257" s="1">
        <v>4123.8877499999999</v>
      </c>
      <c r="V257" s="1">
        <v>5916.7799999999988</v>
      </c>
      <c r="W257" s="1">
        <v>47762.047624999992</v>
      </c>
      <c r="X257" s="1">
        <v>8301.1337500000009</v>
      </c>
      <c r="Y257" s="1">
        <v>1689.4862499999999</v>
      </c>
      <c r="Z257" s="1">
        <v>4044.5943750000006</v>
      </c>
      <c r="AA257" s="1">
        <v>2482.65</v>
      </c>
      <c r="AB257" s="1">
        <v>1426.83</v>
      </c>
      <c r="AC257" s="1">
        <v>11856.352999999999</v>
      </c>
      <c r="AD257" s="1">
        <v>9832.3667499999992</v>
      </c>
      <c r="AE257" s="1">
        <v>0</v>
      </c>
      <c r="AF257" s="4">
        <v>97436.129499999995</v>
      </c>
      <c r="AH257" s="4">
        <v>440149181</v>
      </c>
      <c r="AI257" s="4" t="s">
        <v>1706</v>
      </c>
      <c r="AJ257" s="2" t="s">
        <v>1637</v>
      </c>
      <c r="AK257" s="2" t="s">
        <v>1639</v>
      </c>
      <c r="AL257" s="4">
        <v>1</v>
      </c>
      <c r="AM257" s="4">
        <v>9</v>
      </c>
      <c r="AN257" s="4">
        <v>97436.129499999995</v>
      </c>
      <c r="AO257" s="4">
        <v>10826</v>
      </c>
      <c r="AP257" s="4">
        <v>0</v>
      </c>
      <c r="AQ257" s="77">
        <v>10826</v>
      </c>
    </row>
    <row r="258" spans="1:43" s="4" customFormat="1">
      <c r="A258" s="2">
        <v>440149211</v>
      </c>
      <c r="B258" s="10" t="s">
        <v>693</v>
      </c>
      <c r="C258" s="15">
        <v>0</v>
      </c>
      <c r="D258" s="15">
        <v>0</v>
      </c>
      <c r="E258" s="15">
        <v>0</v>
      </c>
      <c r="F258" s="15">
        <v>2</v>
      </c>
      <c r="G258" s="15">
        <v>1</v>
      </c>
      <c r="H258" s="15">
        <v>0</v>
      </c>
      <c r="I258" s="15">
        <v>0.15</v>
      </c>
      <c r="J258" s="15">
        <v>0</v>
      </c>
      <c r="K258" s="15">
        <v>0</v>
      </c>
      <c r="L258" s="15">
        <v>0</v>
      </c>
      <c r="M258" s="15">
        <v>1</v>
      </c>
      <c r="N258" s="15">
        <v>0</v>
      </c>
      <c r="O258" s="15">
        <v>4</v>
      </c>
      <c r="P258" s="15">
        <v>0</v>
      </c>
      <c r="Q258" s="15">
        <v>4</v>
      </c>
      <c r="R258" s="16">
        <v>1</v>
      </c>
      <c r="S258" s="15">
        <v>10</v>
      </c>
      <c r="T258" s="2"/>
      <c r="U258" s="1">
        <v>1832.8389999999999</v>
      </c>
      <c r="V258" s="1">
        <v>2629.68</v>
      </c>
      <c r="W258" s="1">
        <v>27407.584499999997</v>
      </c>
      <c r="X258" s="1">
        <v>3882.1050000000005</v>
      </c>
      <c r="Y258" s="1">
        <v>874.21499999999992</v>
      </c>
      <c r="Z258" s="1">
        <v>1797.5975000000001</v>
      </c>
      <c r="AA258" s="1">
        <v>1022.7</v>
      </c>
      <c r="AB258" s="1">
        <v>606.51</v>
      </c>
      <c r="AC258" s="1">
        <v>6134.7579999999998</v>
      </c>
      <c r="AD258" s="1">
        <v>4966.473</v>
      </c>
      <c r="AE258" s="1">
        <v>0</v>
      </c>
      <c r="AF258" s="4">
        <v>51154.462</v>
      </c>
      <c r="AH258" s="4">
        <v>440149211</v>
      </c>
      <c r="AI258" s="4" t="s">
        <v>1706</v>
      </c>
      <c r="AJ258" s="2" t="s">
        <v>1637</v>
      </c>
      <c r="AK258" s="2" t="s">
        <v>1707</v>
      </c>
      <c r="AL258" s="4">
        <v>1</v>
      </c>
      <c r="AM258" s="4">
        <v>4</v>
      </c>
      <c r="AN258" s="4">
        <v>51154.462</v>
      </c>
      <c r="AO258" s="4">
        <v>12789</v>
      </c>
      <c r="AP258" s="4">
        <v>0</v>
      </c>
      <c r="AQ258" s="77">
        <v>12789</v>
      </c>
    </row>
    <row r="259" spans="1:43" s="4" customFormat="1">
      <c r="A259" s="2">
        <v>441281005</v>
      </c>
      <c r="B259" s="10" t="s">
        <v>93</v>
      </c>
      <c r="C259" s="15">
        <v>0</v>
      </c>
      <c r="D259" s="15">
        <v>0</v>
      </c>
      <c r="E259" s="15">
        <v>0</v>
      </c>
      <c r="F259" s="15">
        <v>2</v>
      </c>
      <c r="G259" s="15">
        <v>1</v>
      </c>
      <c r="H259" s="15">
        <v>0</v>
      </c>
      <c r="I259" s="15">
        <v>0.1125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2</v>
      </c>
      <c r="P259" s="15">
        <v>0</v>
      </c>
      <c r="Q259" s="15">
        <v>3</v>
      </c>
      <c r="R259" s="16">
        <v>1</v>
      </c>
      <c r="S259" s="15">
        <v>10</v>
      </c>
      <c r="T259" s="2"/>
      <c r="U259" s="1">
        <v>1374.62925</v>
      </c>
      <c r="V259" s="1">
        <v>1972.2599999999998</v>
      </c>
      <c r="W259" s="1">
        <v>16085.535874999998</v>
      </c>
      <c r="X259" s="1">
        <v>2973.6312499999999</v>
      </c>
      <c r="Y259" s="1">
        <v>555.3287499999999</v>
      </c>
      <c r="Z259" s="1">
        <v>1348.1981250000001</v>
      </c>
      <c r="AA259" s="1">
        <v>730.71</v>
      </c>
      <c r="AB259" s="1">
        <v>475.61</v>
      </c>
      <c r="AC259" s="1">
        <v>3896.8510000000001</v>
      </c>
      <c r="AD259" s="1">
        <v>3241.1422499999999</v>
      </c>
      <c r="AE259" s="1">
        <v>0</v>
      </c>
      <c r="AF259" s="4">
        <v>32653.896499999995</v>
      </c>
      <c r="AH259" s="4">
        <v>441281005</v>
      </c>
      <c r="AI259" s="4" t="s">
        <v>1708</v>
      </c>
      <c r="AJ259" s="2" t="s">
        <v>1709</v>
      </c>
      <c r="AK259" s="2" t="s">
        <v>1710</v>
      </c>
      <c r="AL259" s="4">
        <v>1</v>
      </c>
      <c r="AM259" s="4">
        <v>3</v>
      </c>
      <c r="AN259" s="4">
        <v>32653.896499999995</v>
      </c>
      <c r="AO259" s="4">
        <v>10885</v>
      </c>
      <c r="AP259" s="4">
        <v>0</v>
      </c>
      <c r="AQ259" s="77">
        <v>10885</v>
      </c>
    </row>
    <row r="260" spans="1:43" s="4" customFormat="1">
      <c r="A260" s="2">
        <v>441281061</v>
      </c>
      <c r="B260" s="10" t="s">
        <v>93</v>
      </c>
      <c r="C260" s="15">
        <v>0</v>
      </c>
      <c r="D260" s="15">
        <v>0</v>
      </c>
      <c r="E260" s="15">
        <v>0</v>
      </c>
      <c r="F260" s="15">
        <v>1</v>
      </c>
      <c r="G260" s="15">
        <v>0</v>
      </c>
      <c r="H260" s="15">
        <v>0</v>
      </c>
      <c r="I260" s="15">
        <v>3.7499999999999999E-2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1</v>
      </c>
      <c r="R260" s="16">
        <v>1</v>
      </c>
      <c r="S260" s="15">
        <v>1</v>
      </c>
      <c r="T260" s="2"/>
      <c r="U260" s="1">
        <v>458.20974999999999</v>
      </c>
      <c r="V260" s="1">
        <v>657.42</v>
      </c>
      <c r="W260" s="1">
        <v>3325.3386249999999</v>
      </c>
      <c r="X260" s="1">
        <v>1063.4137499999999</v>
      </c>
      <c r="Y260" s="1">
        <v>134.29624999999999</v>
      </c>
      <c r="Z260" s="1">
        <v>449.39937500000002</v>
      </c>
      <c r="AA260" s="1">
        <v>219.36</v>
      </c>
      <c r="AB260" s="1">
        <v>130.9</v>
      </c>
      <c r="AC260" s="1">
        <v>942.327</v>
      </c>
      <c r="AD260" s="1">
        <v>873.79075</v>
      </c>
      <c r="AE260" s="1">
        <v>0</v>
      </c>
      <c r="AF260" s="4">
        <v>8254.4555</v>
      </c>
      <c r="AH260" s="4">
        <v>441281061</v>
      </c>
      <c r="AI260" s="4" t="s">
        <v>1708</v>
      </c>
      <c r="AJ260" s="2" t="s">
        <v>1709</v>
      </c>
      <c r="AK260" s="2" t="s">
        <v>1711</v>
      </c>
      <c r="AL260" s="4">
        <v>1</v>
      </c>
      <c r="AM260" s="4">
        <v>1</v>
      </c>
      <c r="AN260" s="4">
        <v>8254.4555</v>
      </c>
      <c r="AO260" s="4">
        <v>8254</v>
      </c>
      <c r="AP260" s="4">
        <v>0</v>
      </c>
      <c r="AQ260" s="77">
        <v>8254</v>
      </c>
    </row>
    <row r="261" spans="1:43" s="4" customFormat="1">
      <c r="A261" s="2">
        <v>441281087</v>
      </c>
      <c r="B261" s="10" t="s">
        <v>93</v>
      </c>
      <c r="C261" s="15">
        <v>0</v>
      </c>
      <c r="D261" s="15">
        <v>0</v>
      </c>
      <c r="E261" s="15">
        <v>0</v>
      </c>
      <c r="F261" s="15">
        <v>1</v>
      </c>
      <c r="G261" s="15">
        <v>1</v>
      </c>
      <c r="H261" s="15">
        <v>2</v>
      </c>
      <c r="I261" s="15">
        <v>0.15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4</v>
      </c>
      <c r="R261" s="16">
        <v>1</v>
      </c>
      <c r="S261" s="15">
        <v>1</v>
      </c>
      <c r="T261" s="2"/>
      <c r="U261" s="1">
        <v>1832.8389999999999</v>
      </c>
      <c r="V261" s="1">
        <v>2629.68</v>
      </c>
      <c r="W261" s="1">
        <v>14712.8745</v>
      </c>
      <c r="X261" s="1">
        <v>3417.4049999999997</v>
      </c>
      <c r="Y261" s="1">
        <v>559.38499999999999</v>
      </c>
      <c r="Z261" s="1">
        <v>2321.1775000000002</v>
      </c>
      <c r="AA261" s="1">
        <v>1243.3899999999999</v>
      </c>
      <c r="AB261" s="1">
        <v>1330.77</v>
      </c>
      <c r="AC261" s="1">
        <v>3925.4180000000001</v>
      </c>
      <c r="AD261" s="1">
        <v>3327.433</v>
      </c>
      <c r="AE261" s="1">
        <v>0</v>
      </c>
      <c r="AF261" s="4">
        <v>35300.371999999996</v>
      </c>
      <c r="AH261" s="4">
        <v>441281087</v>
      </c>
      <c r="AI261" s="4" t="s">
        <v>1708</v>
      </c>
      <c r="AJ261" s="2" t="s">
        <v>1709</v>
      </c>
      <c r="AK261" s="2" t="s">
        <v>1712</v>
      </c>
      <c r="AL261" s="4">
        <v>1</v>
      </c>
      <c r="AM261" s="4">
        <v>4</v>
      </c>
      <c r="AN261" s="4">
        <v>35300.371999999996</v>
      </c>
      <c r="AO261" s="4">
        <v>8825</v>
      </c>
      <c r="AP261" s="4">
        <v>0</v>
      </c>
      <c r="AQ261" s="77">
        <v>8825</v>
      </c>
    </row>
    <row r="262" spans="1:43" s="4" customFormat="1">
      <c r="A262" s="2">
        <v>441281137</v>
      </c>
      <c r="B262" s="10" t="s">
        <v>93</v>
      </c>
      <c r="C262" s="15">
        <v>0</v>
      </c>
      <c r="D262" s="15">
        <v>0</v>
      </c>
      <c r="E262" s="15">
        <v>1</v>
      </c>
      <c r="F262" s="15">
        <v>0</v>
      </c>
      <c r="G262" s="15">
        <v>1</v>
      </c>
      <c r="H262" s="15">
        <v>0</v>
      </c>
      <c r="I262" s="15">
        <v>7.4999999999999997E-2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1</v>
      </c>
      <c r="P262" s="15">
        <v>0</v>
      </c>
      <c r="Q262" s="15">
        <v>2</v>
      </c>
      <c r="R262" s="16">
        <v>1</v>
      </c>
      <c r="S262" s="15">
        <v>10</v>
      </c>
      <c r="T262" s="2"/>
      <c r="U262" s="1">
        <v>916.41949999999997</v>
      </c>
      <c r="V262" s="1">
        <v>1314.84</v>
      </c>
      <c r="W262" s="1">
        <v>9524.6172499999993</v>
      </c>
      <c r="X262" s="1">
        <v>1910.2175000000002</v>
      </c>
      <c r="Y262" s="1">
        <v>349.80249999999995</v>
      </c>
      <c r="Z262" s="1">
        <v>898.79875000000004</v>
      </c>
      <c r="AA262" s="1">
        <v>511.35</v>
      </c>
      <c r="AB262" s="1">
        <v>301.08</v>
      </c>
      <c r="AC262" s="1">
        <v>2454.8040000000001</v>
      </c>
      <c r="AD262" s="1">
        <v>2038.8515</v>
      </c>
      <c r="AE262" s="1">
        <v>0</v>
      </c>
      <c r="AF262" s="4">
        <v>20220.780999999999</v>
      </c>
      <c r="AH262" s="4">
        <v>441281137</v>
      </c>
      <c r="AI262" s="4" t="s">
        <v>1708</v>
      </c>
      <c r="AJ262" s="2" t="s">
        <v>1709</v>
      </c>
      <c r="AK262" s="2" t="s">
        <v>1713</v>
      </c>
      <c r="AL262" s="4">
        <v>1</v>
      </c>
      <c r="AM262" s="4">
        <v>2</v>
      </c>
      <c r="AN262" s="4">
        <v>20220.780999999999</v>
      </c>
      <c r="AO262" s="4">
        <v>10110</v>
      </c>
      <c r="AP262" s="4">
        <v>0</v>
      </c>
      <c r="AQ262" s="77">
        <v>10110</v>
      </c>
    </row>
    <row r="263" spans="1:43" s="4" customFormat="1">
      <c r="A263" s="2">
        <v>441281159</v>
      </c>
      <c r="B263" s="10" t="s">
        <v>93</v>
      </c>
      <c r="C263" s="15">
        <v>0</v>
      </c>
      <c r="D263" s="15">
        <v>0</v>
      </c>
      <c r="E263" s="15">
        <v>0</v>
      </c>
      <c r="F263" s="15">
        <v>1</v>
      </c>
      <c r="G263" s="15">
        <v>0</v>
      </c>
      <c r="H263" s="15">
        <v>0</v>
      </c>
      <c r="I263" s="15">
        <v>3.7499999999999999E-2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1</v>
      </c>
      <c r="P263" s="15">
        <v>0</v>
      </c>
      <c r="Q263" s="15">
        <v>1</v>
      </c>
      <c r="R263" s="16">
        <v>1</v>
      </c>
      <c r="S263" s="15">
        <v>10</v>
      </c>
      <c r="T263" s="2"/>
      <c r="U263" s="1">
        <v>458.20974999999999</v>
      </c>
      <c r="V263" s="1">
        <v>657.42</v>
      </c>
      <c r="W263" s="1">
        <v>6560.9586249999993</v>
      </c>
      <c r="X263" s="1">
        <v>1063.4137499999999</v>
      </c>
      <c r="Y263" s="1">
        <v>205.50624999999997</v>
      </c>
      <c r="Z263" s="1">
        <v>449.39937500000002</v>
      </c>
      <c r="AA263" s="1">
        <v>219.36</v>
      </c>
      <c r="AB263" s="1">
        <v>130.9</v>
      </c>
      <c r="AC263" s="1">
        <v>1442.047</v>
      </c>
      <c r="AD263" s="1">
        <v>1202.2407499999999</v>
      </c>
      <c r="AE263" s="1">
        <v>0</v>
      </c>
      <c r="AF263" s="4">
        <v>12389.4555</v>
      </c>
      <c r="AH263" s="4">
        <v>441281159</v>
      </c>
      <c r="AI263" s="4" t="s">
        <v>1708</v>
      </c>
      <c r="AJ263" s="2" t="s">
        <v>1709</v>
      </c>
      <c r="AK263" s="2" t="s">
        <v>1714</v>
      </c>
      <c r="AL263" s="4">
        <v>1</v>
      </c>
      <c r="AM263" s="4">
        <v>1</v>
      </c>
      <c r="AN263" s="4">
        <v>12389.4555</v>
      </c>
      <c r="AO263" s="4">
        <v>12389</v>
      </c>
      <c r="AP263" s="4">
        <v>0</v>
      </c>
      <c r="AQ263" s="77">
        <v>12389</v>
      </c>
    </row>
    <row r="264" spans="1:43" s="4" customFormat="1">
      <c r="A264" s="2">
        <v>441281161</v>
      </c>
      <c r="B264" s="10" t="s">
        <v>93</v>
      </c>
      <c r="C264" s="15">
        <v>0</v>
      </c>
      <c r="D264" s="15">
        <v>0</v>
      </c>
      <c r="E264" s="15">
        <v>0</v>
      </c>
      <c r="F264" s="15">
        <v>1</v>
      </c>
      <c r="G264" s="15">
        <v>0</v>
      </c>
      <c r="H264" s="15">
        <v>0</v>
      </c>
      <c r="I264" s="15">
        <v>3.7499999999999999E-2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1</v>
      </c>
      <c r="P264" s="15">
        <v>0</v>
      </c>
      <c r="Q264" s="15">
        <v>1</v>
      </c>
      <c r="R264" s="16">
        <v>1</v>
      </c>
      <c r="S264" s="15">
        <v>10</v>
      </c>
      <c r="T264" s="2"/>
      <c r="U264" s="1">
        <v>458.20974999999999</v>
      </c>
      <c r="V264" s="1">
        <v>657.42</v>
      </c>
      <c r="W264" s="1">
        <v>6560.9586249999993</v>
      </c>
      <c r="X264" s="1">
        <v>1063.4137499999999</v>
      </c>
      <c r="Y264" s="1">
        <v>205.50624999999997</v>
      </c>
      <c r="Z264" s="1">
        <v>449.39937500000002</v>
      </c>
      <c r="AA264" s="1">
        <v>219.36</v>
      </c>
      <c r="AB264" s="1">
        <v>130.9</v>
      </c>
      <c r="AC264" s="1">
        <v>1442.047</v>
      </c>
      <c r="AD264" s="1">
        <v>1202.2407499999999</v>
      </c>
      <c r="AE264" s="1">
        <v>0</v>
      </c>
      <c r="AF264" s="4">
        <v>12389.4555</v>
      </c>
      <c r="AH264" s="4">
        <v>441281161</v>
      </c>
      <c r="AI264" s="4" t="s">
        <v>1708</v>
      </c>
      <c r="AJ264" s="2" t="s">
        <v>1709</v>
      </c>
      <c r="AK264" s="2" t="s">
        <v>1715</v>
      </c>
      <c r="AL264" s="4">
        <v>1</v>
      </c>
      <c r="AM264" s="4">
        <v>1</v>
      </c>
      <c r="AN264" s="4">
        <v>12389.4555</v>
      </c>
      <c r="AO264" s="4">
        <v>12389</v>
      </c>
      <c r="AP264" s="4">
        <v>0</v>
      </c>
      <c r="AQ264" s="77">
        <v>12389</v>
      </c>
    </row>
    <row r="265" spans="1:43" s="4" customFormat="1">
      <c r="A265" s="2">
        <v>441281281</v>
      </c>
      <c r="B265" s="10" t="s">
        <v>93</v>
      </c>
      <c r="C265" s="15">
        <v>0</v>
      </c>
      <c r="D265" s="15">
        <v>0</v>
      </c>
      <c r="E265" s="15">
        <v>95</v>
      </c>
      <c r="F265" s="15">
        <v>575</v>
      </c>
      <c r="G265" s="15">
        <v>379</v>
      </c>
      <c r="H265" s="15">
        <v>460</v>
      </c>
      <c r="I265" s="15">
        <v>58.462499999999999</v>
      </c>
      <c r="J265" s="15">
        <v>0</v>
      </c>
      <c r="K265" s="15">
        <v>0</v>
      </c>
      <c r="L265" s="15">
        <v>0</v>
      </c>
      <c r="M265" s="15">
        <v>50</v>
      </c>
      <c r="N265" s="15">
        <v>0</v>
      </c>
      <c r="O265" s="15">
        <v>423</v>
      </c>
      <c r="P265" s="15">
        <v>215</v>
      </c>
      <c r="Q265" s="15">
        <v>1559</v>
      </c>
      <c r="R265" s="16">
        <v>1</v>
      </c>
      <c r="S265" s="15">
        <v>9</v>
      </c>
      <c r="T265" s="2"/>
      <c r="U265" s="1">
        <v>714349.00025000004</v>
      </c>
      <c r="V265" s="1">
        <v>1024917.78</v>
      </c>
      <c r="W265" s="1">
        <v>7575589.6963750003</v>
      </c>
      <c r="X265" s="1">
        <v>1425502.64625</v>
      </c>
      <c r="Y265" s="1">
        <v>263065.19374999998</v>
      </c>
      <c r="Z265" s="1">
        <v>821037.02562499989</v>
      </c>
      <c r="AA265" s="1">
        <v>440604.11</v>
      </c>
      <c r="AB265" s="1">
        <v>397930.94</v>
      </c>
      <c r="AC265" s="1">
        <v>1846033.9830000002</v>
      </c>
      <c r="AD265" s="1">
        <v>1535379.0192500001</v>
      </c>
      <c r="AE265" s="1">
        <v>0</v>
      </c>
      <c r="AF265" s="4">
        <v>16044409.3945</v>
      </c>
      <c r="AH265" s="4">
        <v>441281281</v>
      </c>
      <c r="AI265" s="4" t="s">
        <v>1708</v>
      </c>
      <c r="AJ265" s="2" t="s">
        <v>1709</v>
      </c>
      <c r="AK265" s="2" t="s">
        <v>1709</v>
      </c>
      <c r="AL265" s="4">
        <v>1</v>
      </c>
      <c r="AM265" s="4">
        <v>1559</v>
      </c>
      <c r="AN265" s="4">
        <v>16044409.3945</v>
      </c>
      <c r="AO265" s="4">
        <v>10291</v>
      </c>
      <c r="AP265" s="4">
        <v>0</v>
      </c>
      <c r="AQ265" s="77">
        <v>10291</v>
      </c>
    </row>
    <row r="266" spans="1:43" s="4" customFormat="1">
      <c r="A266" s="2">
        <v>441281680</v>
      </c>
      <c r="B266" s="10" t="s">
        <v>93</v>
      </c>
      <c r="C266" s="15">
        <v>0</v>
      </c>
      <c r="D266" s="15">
        <v>0</v>
      </c>
      <c r="E266" s="15">
        <v>0</v>
      </c>
      <c r="F266" s="15">
        <v>2</v>
      </c>
      <c r="G266" s="15">
        <v>0</v>
      </c>
      <c r="H266" s="15">
        <v>0</v>
      </c>
      <c r="I266" s="15">
        <v>7.4999999999999997E-2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2</v>
      </c>
      <c r="P266" s="15">
        <v>0</v>
      </c>
      <c r="Q266" s="15">
        <v>2</v>
      </c>
      <c r="R266" s="16">
        <v>1</v>
      </c>
      <c r="S266" s="15">
        <v>10</v>
      </c>
      <c r="T266" s="2"/>
      <c r="U266" s="1">
        <v>916.41949999999997</v>
      </c>
      <c r="V266" s="1">
        <v>1314.84</v>
      </c>
      <c r="W266" s="1">
        <v>13121.917249999999</v>
      </c>
      <c r="X266" s="1">
        <v>2126.8274999999999</v>
      </c>
      <c r="Y266" s="1">
        <v>411.01249999999993</v>
      </c>
      <c r="Z266" s="1">
        <v>898.79875000000004</v>
      </c>
      <c r="AA266" s="1">
        <v>438.72</v>
      </c>
      <c r="AB266" s="1">
        <v>261.8</v>
      </c>
      <c r="AC266" s="1">
        <v>2884.0940000000001</v>
      </c>
      <c r="AD266" s="1">
        <v>2404.4814999999999</v>
      </c>
      <c r="AE266" s="1">
        <v>0</v>
      </c>
      <c r="AF266" s="4">
        <v>24778.911</v>
      </c>
      <c r="AH266" s="4">
        <v>441281680</v>
      </c>
      <c r="AI266" s="4" t="s">
        <v>1708</v>
      </c>
      <c r="AJ266" s="2" t="s">
        <v>1709</v>
      </c>
      <c r="AK266" s="2" t="s">
        <v>1716</v>
      </c>
      <c r="AL266" s="4">
        <v>1</v>
      </c>
      <c r="AM266" s="4">
        <v>2</v>
      </c>
      <c r="AN266" s="4">
        <v>24778.911</v>
      </c>
      <c r="AO266" s="4">
        <v>12389</v>
      </c>
      <c r="AP266" s="4">
        <v>0</v>
      </c>
      <c r="AQ266" s="77">
        <v>12389</v>
      </c>
    </row>
    <row r="267" spans="1:43" s="4" customFormat="1">
      <c r="A267" s="2">
        <v>444035001</v>
      </c>
      <c r="B267" s="10" t="s">
        <v>96</v>
      </c>
      <c r="C267" s="15">
        <v>0</v>
      </c>
      <c r="D267" s="15">
        <v>0</v>
      </c>
      <c r="E267" s="15">
        <v>0</v>
      </c>
      <c r="F267" s="15">
        <v>1</v>
      </c>
      <c r="G267" s="15">
        <v>0</v>
      </c>
      <c r="H267" s="15">
        <v>0</v>
      </c>
      <c r="I267" s="15">
        <v>3.7499999999999999E-2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1</v>
      </c>
      <c r="R267" s="16">
        <v>1.077</v>
      </c>
      <c r="S267" s="15">
        <v>1</v>
      </c>
      <c r="T267" s="2"/>
      <c r="U267" s="1">
        <v>493.49190074999996</v>
      </c>
      <c r="V267" s="1">
        <v>708.04133999999988</v>
      </c>
      <c r="W267" s="1">
        <v>3581.3896991249999</v>
      </c>
      <c r="X267" s="1">
        <v>1145.2966087499999</v>
      </c>
      <c r="Y267" s="1">
        <v>144.63706124999999</v>
      </c>
      <c r="Z267" s="1">
        <v>449.39937500000002</v>
      </c>
      <c r="AA267" s="1">
        <v>236.25072</v>
      </c>
      <c r="AB267" s="1">
        <v>140.97929999999999</v>
      </c>
      <c r="AC267" s="1">
        <v>1014.886179</v>
      </c>
      <c r="AD267" s="1">
        <v>873.79075</v>
      </c>
      <c r="AE267" s="1">
        <v>0</v>
      </c>
      <c r="AF267" s="4">
        <v>8788.162933874999</v>
      </c>
      <c r="AH267" s="4">
        <v>444035001</v>
      </c>
      <c r="AI267" s="4" t="s">
        <v>1717</v>
      </c>
      <c r="AJ267" s="2" t="s">
        <v>1559</v>
      </c>
      <c r="AK267" s="2" t="s">
        <v>1701</v>
      </c>
      <c r="AL267" s="4">
        <v>1</v>
      </c>
      <c r="AM267" s="4">
        <v>1</v>
      </c>
      <c r="AN267" s="4">
        <v>8788.162933874999</v>
      </c>
      <c r="AO267" s="4">
        <v>8788</v>
      </c>
      <c r="AP267" s="4">
        <v>0</v>
      </c>
      <c r="AQ267" s="77">
        <v>8788</v>
      </c>
    </row>
    <row r="268" spans="1:43" s="4" customFormat="1">
      <c r="A268" s="2">
        <v>444035035</v>
      </c>
      <c r="B268" s="10" t="s">
        <v>96</v>
      </c>
      <c r="C268" s="15">
        <v>39</v>
      </c>
      <c r="D268" s="15">
        <v>0</v>
      </c>
      <c r="E268" s="15">
        <v>34</v>
      </c>
      <c r="F268" s="15">
        <v>182</v>
      </c>
      <c r="G268" s="15">
        <v>102</v>
      </c>
      <c r="H268" s="15">
        <v>0</v>
      </c>
      <c r="I268" s="15">
        <v>12.7875</v>
      </c>
      <c r="J268" s="15">
        <v>0</v>
      </c>
      <c r="K268" s="15">
        <v>0</v>
      </c>
      <c r="L268" s="15">
        <v>0</v>
      </c>
      <c r="M268" s="15">
        <v>23</v>
      </c>
      <c r="N268" s="15">
        <v>0</v>
      </c>
      <c r="O268" s="15">
        <v>105</v>
      </c>
      <c r="P268" s="15">
        <v>22</v>
      </c>
      <c r="Q268" s="15">
        <v>361</v>
      </c>
      <c r="R268" s="16">
        <v>1.077</v>
      </c>
      <c r="S268" s="15">
        <v>8</v>
      </c>
      <c r="T268" s="2"/>
      <c r="U268" s="1">
        <v>175925.70418574999</v>
      </c>
      <c r="V268" s="1">
        <v>255249.32309999998</v>
      </c>
      <c r="W268" s="1">
        <v>1716618.3249716247</v>
      </c>
      <c r="X268" s="1">
        <v>379149.74961374991</v>
      </c>
      <c r="Y268" s="1">
        <v>63520.912076249988</v>
      </c>
      <c r="Z268" s="1">
        <v>161753.426875</v>
      </c>
      <c r="AA268" s="1">
        <v>94945.35824999999</v>
      </c>
      <c r="AB268" s="1">
        <v>57416.463959999994</v>
      </c>
      <c r="AC268" s="1">
        <v>445757.79279899993</v>
      </c>
      <c r="AD268" s="1">
        <v>354269.75575000001</v>
      </c>
      <c r="AE268" s="1">
        <v>0</v>
      </c>
      <c r="AF268" s="4">
        <v>3704606.8115813746</v>
      </c>
      <c r="AH268" s="4">
        <v>444035035</v>
      </c>
      <c r="AI268" s="4" t="s">
        <v>1717</v>
      </c>
      <c r="AJ268" s="2" t="s">
        <v>1559</v>
      </c>
      <c r="AK268" s="2" t="s">
        <v>1559</v>
      </c>
      <c r="AL268" s="4">
        <v>1</v>
      </c>
      <c r="AM268" s="4">
        <v>361</v>
      </c>
      <c r="AN268" s="4">
        <v>3704606.8115813746</v>
      </c>
      <c r="AO268" s="4">
        <v>10262</v>
      </c>
      <c r="AP268" s="4">
        <v>0</v>
      </c>
      <c r="AQ268" s="77">
        <v>10262</v>
      </c>
    </row>
    <row r="269" spans="1:43" s="4" customFormat="1">
      <c r="A269" s="2">
        <v>444035057</v>
      </c>
      <c r="B269" s="10" t="s">
        <v>96</v>
      </c>
      <c r="C269" s="15">
        <v>0</v>
      </c>
      <c r="D269" s="15">
        <v>0</v>
      </c>
      <c r="E269" s="15">
        <v>0</v>
      </c>
      <c r="F269" s="15">
        <v>2</v>
      </c>
      <c r="G269" s="15">
        <v>0</v>
      </c>
      <c r="H269" s="15">
        <v>0</v>
      </c>
      <c r="I269" s="15">
        <v>7.4999999999999997E-2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2</v>
      </c>
      <c r="R269" s="16">
        <v>1.077</v>
      </c>
      <c r="S269" s="15">
        <v>1</v>
      </c>
      <c r="T269" s="2"/>
      <c r="U269" s="1">
        <v>986.98380149999991</v>
      </c>
      <c r="V269" s="1">
        <v>1416.0826799999998</v>
      </c>
      <c r="W269" s="1">
        <v>7162.7793982499998</v>
      </c>
      <c r="X269" s="1">
        <v>2290.5932174999998</v>
      </c>
      <c r="Y269" s="1">
        <v>289.27412249999998</v>
      </c>
      <c r="Z269" s="1">
        <v>898.79875000000004</v>
      </c>
      <c r="AA269" s="1">
        <v>472.50144</v>
      </c>
      <c r="AB269" s="1">
        <v>281.95859999999999</v>
      </c>
      <c r="AC269" s="1">
        <v>2029.7723579999999</v>
      </c>
      <c r="AD269" s="1">
        <v>1747.5815</v>
      </c>
      <c r="AE269" s="1">
        <v>0</v>
      </c>
      <c r="AF269" s="4">
        <v>17576.325867749998</v>
      </c>
      <c r="AH269" s="4">
        <v>444035057</v>
      </c>
      <c r="AI269" s="4" t="s">
        <v>1717</v>
      </c>
      <c r="AJ269" s="2" t="s">
        <v>1559</v>
      </c>
      <c r="AK269" s="2" t="s">
        <v>1561</v>
      </c>
      <c r="AL269" s="4">
        <v>1</v>
      </c>
      <c r="AM269" s="4">
        <v>2</v>
      </c>
      <c r="AN269" s="4">
        <v>17576.325867749998</v>
      </c>
      <c r="AO269" s="4">
        <v>8788</v>
      </c>
      <c r="AP269" s="4">
        <v>0</v>
      </c>
      <c r="AQ269" s="77">
        <v>8788</v>
      </c>
    </row>
    <row r="270" spans="1:43" s="4" customFormat="1">
      <c r="A270" s="2">
        <v>444035243</v>
      </c>
      <c r="B270" s="10" t="s">
        <v>96</v>
      </c>
      <c r="C270" s="15">
        <v>0</v>
      </c>
      <c r="D270" s="15">
        <v>0</v>
      </c>
      <c r="E270" s="15">
        <v>0</v>
      </c>
      <c r="F270" s="15">
        <v>1</v>
      </c>
      <c r="G270" s="15">
        <v>0</v>
      </c>
      <c r="H270" s="15">
        <v>0</v>
      </c>
      <c r="I270" s="15">
        <v>3.7499999999999999E-2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1</v>
      </c>
      <c r="R270" s="16">
        <v>1.077</v>
      </c>
      <c r="S270" s="15">
        <v>1</v>
      </c>
      <c r="T270" s="2"/>
      <c r="U270" s="1">
        <v>493.49190074999996</v>
      </c>
      <c r="V270" s="1">
        <v>708.04133999999988</v>
      </c>
      <c r="W270" s="1">
        <v>3581.3896991249999</v>
      </c>
      <c r="X270" s="1">
        <v>1145.2966087499999</v>
      </c>
      <c r="Y270" s="1">
        <v>144.63706124999999</v>
      </c>
      <c r="Z270" s="1">
        <v>449.39937500000002</v>
      </c>
      <c r="AA270" s="1">
        <v>236.25072</v>
      </c>
      <c r="AB270" s="1">
        <v>140.97929999999999</v>
      </c>
      <c r="AC270" s="1">
        <v>1014.886179</v>
      </c>
      <c r="AD270" s="1">
        <v>873.79075</v>
      </c>
      <c r="AE270" s="1">
        <v>0</v>
      </c>
      <c r="AF270" s="4">
        <v>8788.162933874999</v>
      </c>
      <c r="AH270" s="4">
        <v>444035243</v>
      </c>
      <c r="AI270" s="4" t="s">
        <v>1717</v>
      </c>
      <c r="AJ270" s="2" t="s">
        <v>1559</v>
      </c>
      <c r="AK270" s="2" t="s">
        <v>1640</v>
      </c>
      <c r="AL270" s="4">
        <v>1</v>
      </c>
      <c r="AM270" s="4">
        <v>1</v>
      </c>
      <c r="AN270" s="4">
        <v>8788.162933874999</v>
      </c>
      <c r="AO270" s="4">
        <v>8788</v>
      </c>
      <c r="AP270" s="4">
        <v>0</v>
      </c>
      <c r="AQ270" s="77">
        <v>8788</v>
      </c>
    </row>
    <row r="271" spans="1:43" s="4" customFormat="1">
      <c r="A271" s="2">
        <v>444035244</v>
      </c>
      <c r="B271" s="10" t="s">
        <v>96</v>
      </c>
      <c r="C271" s="15">
        <v>0</v>
      </c>
      <c r="D271" s="15">
        <v>0</v>
      </c>
      <c r="E271" s="15">
        <v>1</v>
      </c>
      <c r="F271" s="15">
        <v>3</v>
      </c>
      <c r="G271" s="15">
        <v>2</v>
      </c>
      <c r="H271" s="15">
        <v>0</v>
      </c>
      <c r="I271" s="15">
        <v>0.26250000000000001</v>
      </c>
      <c r="J271" s="15">
        <v>0</v>
      </c>
      <c r="K271" s="15">
        <v>0</v>
      </c>
      <c r="L271" s="15">
        <v>0</v>
      </c>
      <c r="M271" s="15">
        <v>1</v>
      </c>
      <c r="N271" s="15">
        <v>0</v>
      </c>
      <c r="O271" s="15">
        <v>2</v>
      </c>
      <c r="P271" s="15">
        <v>1</v>
      </c>
      <c r="Q271" s="15">
        <v>7</v>
      </c>
      <c r="R271" s="16">
        <v>1.077</v>
      </c>
      <c r="S271" s="15">
        <v>9</v>
      </c>
      <c r="T271" s="2"/>
      <c r="U271" s="1">
        <v>3454.4433052499999</v>
      </c>
      <c r="V271" s="1">
        <v>4956.2893799999993</v>
      </c>
      <c r="W271" s="1">
        <v>36286.715203874999</v>
      </c>
      <c r="X271" s="1">
        <v>7383.6279412499998</v>
      </c>
      <c r="Y271" s="1">
        <v>1307.28817875</v>
      </c>
      <c r="Z271" s="1">
        <v>3145.7956250000002</v>
      </c>
      <c r="AA271" s="1">
        <v>1888.42257</v>
      </c>
      <c r="AB271" s="1">
        <v>1118.45373</v>
      </c>
      <c r="AC271" s="1">
        <v>9173.8418429999983</v>
      </c>
      <c r="AD271" s="1">
        <v>7212.6752500000002</v>
      </c>
      <c r="AE271" s="1">
        <v>0</v>
      </c>
      <c r="AF271" s="4">
        <v>75927.553027125003</v>
      </c>
      <c r="AH271" s="4">
        <v>444035244</v>
      </c>
      <c r="AI271" s="4" t="s">
        <v>1717</v>
      </c>
      <c r="AJ271" s="2" t="s">
        <v>1559</v>
      </c>
      <c r="AK271" s="2" t="s">
        <v>1572</v>
      </c>
      <c r="AL271" s="4">
        <v>1</v>
      </c>
      <c r="AM271" s="4">
        <v>7</v>
      </c>
      <c r="AN271" s="4">
        <v>75927.553027125003</v>
      </c>
      <c r="AO271" s="4">
        <v>10847</v>
      </c>
      <c r="AP271" s="4">
        <v>0</v>
      </c>
      <c r="AQ271" s="77">
        <v>10847</v>
      </c>
    </row>
    <row r="272" spans="1:43" s="4" customFormat="1">
      <c r="A272" s="2">
        <v>444035285</v>
      </c>
      <c r="B272" s="10" t="s">
        <v>96</v>
      </c>
      <c r="C272" s="15">
        <v>0</v>
      </c>
      <c r="D272" s="15">
        <v>0</v>
      </c>
      <c r="E272" s="15">
        <v>0</v>
      </c>
      <c r="F272" s="15">
        <v>1</v>
      </c>
      <c r="G272" s="15">
        <v>0</v>
      </c>
      <c r="H272" s="15">
        <v>0</v>
      </c>
      <c r="I272" s="15">
        <v>3.7499999999999999E-2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1</v>
      </c>
      <c r="R272" s="16">
        <v>1.077</v>
      </c>
      <c r="S272" s="15">
        <v>1</v>
      </c>
      <c r="T272" s="2"/>
      <c r="U272" s="1">
        <v>493.49190074999996</v>
      </c>
      <c r="V272" s="1">
        <v>708.04133999999988</v>
      </c>
      <c r="W272" s="1">
        <v>3581.3896991249999</v>
      </c>
      <c r="X272" s="1">
        <v>1145.2966087499999</v>
      </c>
      <c r="Y272" s="1">
        <v>144.63706124999999</v>
      </c>
      <c r="Z272" s="1">
        <v>449.39937500000002</v>
      </c>
      <c r="AA272" s="1">
        <v>236.25072</v>
      </c>
      <c r="AB272" s="1">
        <v>140.97929999999999</v>
      </c>
      <c r="AC272" s="1">
        <v>1014.886179</v>
      </c>
      <c r="AD272" s="1">
        <v>873.79075</v>
      </c>
      <c r="AE272" s="1">
        <v>0</v>
      </c>
      <c r="AF272" s="4">
        <v>8788.162933874999</v>
      </c>
      <c r="AH272" s="4">
        <v>444035285</v>
      </c>
      <c r="AI272" s="4" t="s">
        <v>1717</v>
      </c>
      <c r="AJ272" s="2" t="s">
        <v>1559</v>
      </c>
      <c r="AK272" s="2" t="s">
        <v>1573</v>
      </c>
      <c r="AL272" s="4">
        <v>1</v>
      </c>
      <c r="AM272" s="4">
        <v>1</v>
      </c>
      <c r="AN272" s="4">
        <v>8788.162933874999</v>
      </c>
      <c r="AO272" s="4">
        <v>8788</v>
      </c>
      <c r="AP272" s="4">
        <v>0</v>
      </c>
      <c r="AQ272" s="77">
        <v>8788</v>
      </c>
    </row>
    <row r="273" spans="1:43" s="4" customFormat="1">
      <c r="A273" s="2">
        <v>444035336</v>
      </c>
      <c r="B273" s="10" t="s">
        <v>96</v>
      </c>
      <c r="C273" s="15">
        <v>0</v>
      </c>
      <c r="D273" s="15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7.4999999999999997E-2</v>
      </c>
      <c r="J273" s="15">
        <v>0</v>
      </c>
      <c r="K273" s="15">
        <v>0</v>
      </c>
      <c r="L273" s="15">
        <v>0</v>
      </c>
      <c r="M273" s="15">
        <v>2</v>
      </c>
      <c r="N273" s="15">
        <v>0</v>
      </c>
      <c r="O273" s="15">
        <v>0</v>
      </c>
      <c r="P273" s="15">
        <v>0</v>
      </c>
      <c r="Q273" s="15">
        <v>2</v>
      </c>
      <c r="R273" s="16">
        <v>1.077</v>
      </c>
      <c r="S273" s="15">
        <v>1</v>
      </c>
      <c r="T273" s="2"/>
      <c r="U273" s="1">
        <v>986.98380149999991</v>
      </c>
      <c r="V273" s="1">
        <v>1416.0826799999998</v>
      </c>
      <c r="W273" s="1">
        <v>10448.641778249999</v>
      </c>
      <c r="X273" s="1">
        <v>1956.8524575000001</v>
      </c>
      <c r="Y273" s="1">
        <v>380.10830249999998</v>
      </c>
      <c r="Z273" s="1">
        <v>898.79875000000004</v>
      </c>
      <c r="AA273" s="1">
        <v>628.94646</v>
      </c>
      <c r="AB273" s="1">
        <v>281.95859999999999</v>
      </c>
      <c r="AC273" s="1">
        <v>2667.6579179999999</v>
      </c>
      <c r="AD273" s="1">
        <v>2136.8615</v>
      </c>
      <c r="AE273" s="1">
        <v>0</v>
      </c>
      <c r="AF273" s="4">
        <v>21802.892247750002</v>
      </c>
      <c r="AH273" s="4">
        <v>444035336</v>
      </c>
      <c r="AI273" s="4" t="s">
        <v>1717</v>
      </c>
      <c r="AJ273" s="2" t="s">
        <v>1559</v>
      </c>
      <c r="AK273" s="2" t="s">
        <v>1576</v>
      </c>
      <c r="AL273" s="4">
        <v>1</v>
      </c>
      <c r="AM273" s="4">
        <v>2</v>
      </c>
      <c r="AN273" s="4">
        <v>21802.892247750002</v>
      </c>
      <c r="AO273" s="4">
        <v>10901</v>
      </c>
      <c r="AP273" s="4">
        <v>0</v>
      </c>
      <c r="AQ273" s="77">
        <v>10901</v>
      </c>
    </row>
    <row r="274" spans="1:43" s="4" customFormat="1">
      <c r="A274" s="2">
        <v>444035346</v>
      </c>
      <c r="B274" s="10" t="s">
        <v>96</v>
      </c>
      <c r="C274" s="15">
        <v>1</v>
      </c>
      <c r="D274" s="15">
        <v>0</v>
      </c>
      <c r="E274" s="15">
        <v>0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1</v>
      </c>
      <c r="R274" s="16">
        <v>1.077</v>
      </c>
      <c r="S274" s="15">
        <v>1</v>
      </c>
      <c r="T274" s="2"/>
      <c r="U274" s="1">
        <v>196.02476999999999</v>
      </c>
      <c r="V274" s="1">
        <v>354.03144000000003</v>
      </c>
      <c r="W274" s="1">
        <v>1623.3190199999999</v>
      </c>
      <c r="X274" s="1">
        <v>416.33588999999995</v>
      </c>
      <c r="Y274" s="1">
        <v>64.199969999999993</v>
      </c>
      <c r="Z274" s="1">
        <v>218.16</v>
      </c>
      <c r="AA274" s="1">
        <v>118.10381999999998</v>
      </c>
      <c r="AB274" s="1">
        <v>46.978739999999995</v>
      </c>
      <c r="AC274" s="1">
        <v>450.77834999999999</v>
      </c>
      <c r="AD274" s="1">
        <v>377.28</v>
      </c>
      <c r="AE274" s="1">
        <v>0</v>
      </c>
      <c r="AF274" s="4">
        <v>3865.2119999999995</v>
      </c>
      <c r="AH274" s="4">
        <v>444035346</v>
      </c>
      <c r="AI274" s="4" t="s">
        <v>1717</v>
      </c>
      <c r="AJ274" s="2" t="s">
        <v>1559</v>
      </c>
      <c r="AK274" s="2" t="s">
        <v>1568</v>
      </c>
      <c r="AL274" s="4">
        <v>1</v>
      </c>
      <c r="AM274" s="4">
        <v>1</v>
      </c>
      <c r="AN274" s="4">
        <v>3865.2119999999995</v>
      </c>
      <c r="AO274" s="4">
        <v>3865</v>
      </c>
      <c r="AP274" s="4">
        <v>0</v>
      </c>
      <c r="AQ274" s="77">
        <v>3865</v>
      </c>
    </row>
    <row r="275" spans="1:43" s="4" customFormat="1">
      <c r="A275" s="2">
        <v>445348017</v>
      </c>
      <c r="B275" s="10" t="s">
        <v>714</v>
      </c>
      <c r="C275" s="15">
        <v>0</v>
      </c>
      <c r="D275" s="15">
        <v>0</v>
      </c>
      <c r="E275" s="15">
        <v>0</v>
      </c>
      <c r="F275" s="15">
        <v>5</v>
      </c>
      <c r="G275" s="15">
        <v>2</v>
      </c>
      <c r="H275" s="15">
        <v>6</v>
      </c>
      <c r="I275" s="15">
        <v>0.48749999999999999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2</v>
      </c>
      <c r="P275" s="15">
        <v>3</v>
      </c>
      <c r="Q275" s="15">
        <v>13</v>
      </c>
      <c r="R275" s="16">
        <v>1</v>
      </c>
      <c r="S275" s="15">
        <v>9</v>
      </c>
      <c r="T275" s="2"/>
      <c r="U275" s="1">
        <v>5956.7267499999998</v>
      </c>
      <c r="V275" s="1">
        <v>8546.4599999999991</v>
      </c>
      <c r="W275" s="1">
        <v>63847.282124999998</v>
      </c>
      <c r="X275" s="1">
        <v>11532.23875</v>
      </c>
      <c r="Y275" s="1">
        <v>2155.03125</v>
      </c>
      <c r="Z275" s="1">
        <v>7412.9318750000002</v>
      </c>
      <c r="AA275" s="1">
        <v>3876.9</v>
      </c>
      <c r="AB275" s="1">
        <v>4040.2999999999997</v>
      </c>
      <c r="AC275" s="1">
        <v>15122.600999999999</v>
      </c>
      <c r="AD275" s="1">
        <v>12519.569750000001</v>
      </c>
      <c r="AE275" s="1">
        <v>0</v>
      </c>
      <c r="AF275" s="4">
        <v>135010.04149999999</v>
      </c>
      <c r="AH275" s="4">
        <v>445348017</v>
      </c>
      <c r="AI275" s="4" t="s">
        <v>1718</v>
      </c>
      <c r="AJ275" s="2" t="s">
        <v>1676</v>
      </c>
      <c r="AK275" s="2" t="s">
        <v>1661</v>
      </c>
      <c r="AL275" s="4">
        <v>1</v>
      </c>
      <c r="AM275" s="4">
        <v>13</v>
      </c>
      <c r="AN275" s="4">
        <v>135010.04149999999</v>
      </c>
      <c r="AO275" s="4">
        <v>10385</v>
      </c>
      <c r="AP275" s="4">
        <v>0</v>
      </c>
      <c r="AQ275" s="77">
        <v>10385</v>
      </c>
    </row>
    <row r="276" spans="1:43" s="4" customFormat="1">
      <c r="A276" s="2">
        <v>445348064</v>
      </c>
      <c r="B276" s="10" t="s">
        <v>714</v>
      </c>
      <c r="C276" s="15">
        <v>0</v>
      </c>
      <c r="D276" s="15">
        <v>0</v>
      </c>
      <c r="E276" s="15">
        <v>0</v>
      </c>
      <c r="F276" s="15">
        <v>0</v>
      </c>
      <c r="G276" s="15">
        <v>2</v>
      </c>
      <c r="H276" s="15">
        <v>1</v>
      </c>
      <c r="I276" s="15">
        <v>0.1125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3</v>
      </c>
      <c r="R276" s="16">
        <v>1</v>
      </c>
      <c r="S276" s="15">
        <v>1</v>
      </c>
      <c r="T276" s="2"/>
      <c r="U276" s="1">
        <v>1374.62925</v>
      </c>
      <c r="V276" s="1">
        <v>1972.2599999999998</v>
      </c>
      <c r="W276" s="1">
        <v>10139.195874999999</v>
      </c>
      <c r="X276" s="1">
        <v>2447.2012500000001</v>
      </c>
      <c r="Y276" s="1">
        <v>429.01874999999995</v>
      </c>
      <c r="Z276" s="1">
        <v>1609.9881250000001</v>
      </c>
      <c r="AA276" s="1">
        <v>950</v>
      </c>
      <c r="AB276" s="1">
        <v>920.65</v>
      </c>
      <c r="AC276" s="1">
        <v>3010.6809999999996</v>
      </c>
      <c r="AD276" s="1">
        <v>2481.8122499999999</v>
      </c>
      <c r="AE276" s="1">
        <v>0</v>
      </c>
      <c r="AF276" s="4">
        <v>25335.4365</v>
      </c>
      <c r="AH276" s="4">
        <v>445348064</v>
      </c>
      <c r="AI276" s="4" t="s">
        <v>1718</v>
      </c>
      <c r="AJ276" s="2" t="s">
        <v>1676</v>
      </c>
      <c r="AK276" s="2" t="s">
        <v>1662</v>
      </c>
      <c r="AL276" s="4">
        <v>1</v>
      </c>
      <c r="AM276" s="4">
        <v>3</v>
      </c>
      <c r="AN276" s="4">
        <v>25335.4365</v>
      </c>
      <c r="AO276" s="4">
        <v>8445</v>
      </c>
      <c r="AP276" s="4">
        <v>0</v>
      </c>
      <c r="AQ276" s="77">
        <v>8445</v>
      </c>
    </row>
    <row r="277" spans="1:43" s="4" customFormat="1">
      <c r="A277" s="2">
        <v>445348151</v>
      </c>
      <c r="B277" s="10" t="s">
        <v>714</v>
      </c>
      <c r="C277" s="15">
        <v>0</v>
      </c>
      <c r="D277" s="15">
        <v>0</v>
      </c>
      <c r="E277" s="15">
        <v>1</v>
      </c>
      <c r="F277" s="15">
        <v>2</v>
      </c>
      <c r="G277" s="15">
        <v>3</v>
      </c>
      <c r="H277" s="15">
        <v>4</v>
      </c>
      <c r="I277" s="15">
        <v>0.375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2</v>
      </c>
      <c r="Q277" s="15">
        <v>10</v>
      </c>
      <c r="R277" s="16">
        <v>1</v>
      </c>
      <c r="S277" s="15">
        <v>5</v>
      </c>
      <c r="T277" s="2"/>
      <c r="U277" s="1">
        <v>4582.0974999999999</v>
      </c>
      <c r="V277" s="1">
        <v>6574.1999999999989</v>
      </c>
      <c r="W277" s="1">
        <v>41872.986250000002</v>
      </c>
      <c r="X277" s="1">
        <v>8745.0275000000001</v>
      </c>
      <c r="Y277" s="1">
        <v>1532.9024999999997</v>
      </c>
      <c r="Z277" s="1">
        <v>5541.1537500000004</v>
      </c>
      <c r="AA277" s="1">
        <v>2998.13</v>
      </c>
      <c r="AB277" s="1">
        <v>2962.62</v>
      </c>
      <c r="AC277" s="1">
        <v>10757.02</v>
      </c>
      <c r="AD277" s="1">
        <v>8990.3875000000007</v>
      </c>
      <c r="AE277" s="1">
        <v>0</v>
      </c>
      <c r="AF277" s="4">
        <v>94556.524999999994</v>
      </c>
      <c r="AH277" s="4">
        <v>445348151</v>
      </c>
      <c r="AI277" s="4" t="s">
        <v>1718</v>
      </c>
      <c r="AJ277" s="2" t="s">
        <v>1676</v>
      </c>
      <c r="AK277" s="2" t="s">
        <v>1719</v>
      </c>
      <c r="AL277" s="4">
        <v>1</v>
      </c>
      <c r="AM277" s="4">
        <v>10</v>
      </c>
      <c r="AN277" s="4">
        <v>94556.524999999994</v>
      </c>
      <c r="AO277" s="4">
        <v>9456</v>
      </c>
      <c r="AP277" s="4">
        <v>0</v>
      </c>
      <c r="AQ277" s="77">
        <v>9456</v>
      </c>
    </row>
    <row r="278" spans="1:43" s="4" customFormat="1">
      <c r="A278" s="2">
        <v>445348153</v>
      </c>
      <c r="B278" s="10" t="s">
        <v>714</v>
      </c>
      <c r="C278" s="15">
        <v>0</v>
      </c>
      <c r="D278" s="15">
        <v>0</v>
      </c>
      <c r="E278" s="15">
        <v>0</v>
      </c>
      <c r="F278" s="15">
        <v>1</v>
      </c>
      <c r="G278" s="15">
        <v>0</v>
      </c>
      <c r="H278" s="15">
        <v>1</v>
      </c>
      <c r="I278" s="15">
        <v>7.4999999999999997E-2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2</v>
      </c>
      <c r="R278" s="16">
        <v>1</v>
      </c>
      <c r="S278" s="15">
        <v>1</v>
      </c>
      <c r="T278" s="2"/>
      <c r="U278" s="1">
        <v>916.41949999999997</v>
      </c>
      <c r="V278" s="1">
        <v>1314.84</v>
      </c>
      <c r="W278" s="1">
        <v>7537.2972499999996</v>
      </c>
      <c r="X278" s="1">
        <v>1817.0075000000002</v>
      </c>
      <c r="Y278" s="1">
        <v>274.6825</v>
      </c>
      <c r="Z278" s="1">
        <v>1160.5887500000001</v>
      </c>
      <c r="AA278" s="1">
        <v>585.38</v>
      </c>
      <c r="AB278" s="1">
        <v>623.92999999999995</v>
      </c>
      <c r="AC278" s="1">
        <v>1927.4939999999999</v>
      </c>
      <c r="AD278" s="1">
        <v>1682.2815000000001</v>
      </c>
      <c r="AE278" s="1">
        <v>0</v>
      </c>
      <c r="AF278" s="4">
        <v>17839.921000000002</v>
      </c>
      <c r="AH278" s="4">
        <v>445348153</v>
      </c>
      <c r="AI278" s="4" t="s">
        <v>1718</v>
      </c>
      <c r="AJ278" s="2" t="s">
        <v>1676</v>
      </c>
      <c r="AK278" s="2" t="s">
        <v>1668</v>
      </c>
      <c r="AL278" s="4">
        <v>1</v>
      </c>
      <c r="AM278" s="4">
        <v>2</v>
      </c>
      <c r="AN278" s="4">
        <v>17839.921000000002</v>
      </c>
      <c r="AO278" s="4">
        <v>8920</v>
      </c>
      <c r="AP278" s="4">
        <v>0</v>
      </c>
      <c r="AQ278" s="77">
        <v>8920</v>
      </c>
    </row>
    <row r="279" spans="1:43" s="4" customFormat="1">
      <c r="A279" s="2">
        <v>445348162</v>
      </c>
      <c r="B279" s="10" t="s">
        <v>714</v>
      </c>
      <c r="C279" s="15">
        <v>0</v>
      </c>
      <c r="D279" s="15">
        <v>0</v>
      </c>
      <c r="E279" s="15">
        <v>0</v>
      </c>
      <c r="F279" s="15">
        <v>1</v>
      </c>
      <c r="G279" s="15">
        <v>0</v>
      </c>
      <c r="H279" s="15">
        <v>1</v>
      </c>
      <c r="I279" s="15">
        <v>7.4999999999999997E-2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1</v>
      </c>
      <c r="P279" s="15">
        <v>1</v>
      </c>
      <c r="Q279" s="15">
        <v>2</v>
      </c>
      <c r="R279" s="16">
        <v>1</v>
      </c>
      <c r="S279" s="15">
        <v>10</v>
      </c>
      <c r="T279" s="2"/>
      <c r="U279" s="1">
        <v>916.41949999999997</v>
      </c>
      <c r="V279" s="1">
        <v>1314.84</v>
      </c>
      <c r="W279" s="1">
        <v>14008.537249999999</v>
      </c>
      <c r="X279" s="1">
        <v>1817.0075000000002</v>
      </c>
      <c r="Y279" s="1">
        <v>417.10249999999996</v>
      </c>
      <c r="Z279" s="1">
        <v>1160.5887500000001</v>
      </c>
      <c r="AA279" s="1">
        <v>585.38</v>
      </c>
      <c r="AB279" s="1">
        <v>623.92999999999995</v>
      </c>
      <c r="AC279" s="1">
        <v>2926.9340000000002</v>
      </c>
      <c r="AD279" s="1">
        <v>2339.1815000000001</v>
      </c>
      <c r="AE279" s="1">
        <v>0</v>
      </c>
      <c r="AF279" s="4">
        <v>26109.921000000002</v>
      </c>
      <c r="AH279" s="4">
        <v>445348162</v>
      </c>
      <c r="AI279" s="4" t="s">
        <v>1718</v>
      </c>
      <c r="AJ279" s="2" t="s">
        <v>1676</v>
      </c>
      <c r="AK279" s="2" t="s">
        <v>1720</v>
      </c>
      <c r="AL279" s="4">
        <v>1</v>
      </c>
      <c r="AM279" s="4">
        <v>2</v>
      </c>
      <c r="AN279" s="4">
        <v>26109.921000000002</v>
      </c>
      <c r="AO279" s="4">
        <v>13055</v>
      </c>
      <c r="AP279" s="4">
        <v>0</v>
      </c>
      <c r="AQ279" s="77">
        <v>13055</v>
      </c>
    </row>
    <row r="280" spans="1:43" s="4" customFormat="1">
      <c r="A280" s="2">
        <v>445348186</v>
      </c>
      <c r="B280" s="10" t="s">
        <v>714</v>
      </c>
      <c r="C280" s="15">
        <v>0</v>
      </c>
      <c r="D280" s="15">
        <v>0</v>
      </c>
      <c r="E280" s="15">
        <v>0</v>
      </c>
      <c r="F280" s="15">
        <v>0</v>
      </c>
      <c r="G280" s="15">
        <v>1</v>
      </c>
      <c r="H280" s="15">
        <v>1</v>
      </c>
      <c r="I280" s="15">
        <v>7.4999999999999997E-2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2</v>
      </c>
      <c r="R280" s="16">
        <v>1</v>
      </c>
      <c r="S280" s="15">
        <v>1</v>
      </c>
      <c r="T280" s="2"/>
      <c r="U280" s="1">
        <v>916.41949999999997</v>
      </c>
      <c r="V280" s="1">
        <v>1314.84</v>
      </c>
      <c r="W280" s="1">
        <v>7175.5772500000003</v>
      </c>
      <c r="X280" s="1">
        <v>1600.3975</v>
      </c>
      <c r="Y280" s="1">
        <v>284.70249999999999</v>
      </c>
      <c r="Z280" s="1">
        <v>1160.5887500000001</v>
      </c>
      <c r="AA280" s="1">
        <v>658.01</v>
      </c>
      <c r="AB280" s="1">
        <v>706.83999999999992</v>
      </c>
      <c r="AC280" s="1">
        <v>1997.9239999999998</v>
      </c>
      <c r="AD280" s="1">
        <v>1645.1514999999999</v>
      </c>
      <c r="AE280" s="1">
        <v>0</v>
      </c>
      <c r="AF280" s="4">
        <v>17460.451000000001</v>
      </c>
      <c r="AH280" s="4">
        <v>445348186</v>
      </c>
      <c r="AI280" s="4" t="s">
        <v>1718</v>
      </c>
      <c r="AJ280" s="2" t="s">
        <v>1676</v>
      </c>
      <c r="AK280" s="2" t="s">
        <v>1721</v>
      </c>
      <c r="AL280" s="4">
        <v>1</v>
      </c>
      <c r="AM280" s="4">
        <v>2</v>
      </c>
      <c r="AN280" s="4">
        <v>17460.451000000001</v>
      </c>
      <c r="AO280" s="4">
        <v>8730</v>
      </c>
      <c r="AP280" s="4">
        <v>0</v>
      </c>
      <c r="AQ280" s="77">
        <v>8730</v>
      </c>
    </row>
    <row r="281" spans="1:43" s="4" customFormat="1">
      <c r="A281" s="2">
        <v>445348226</v>
      </c>
      <c r="B281" s="10" t="s">
        <v>714</v>
      </c>
      <c r="C281" s="15">
        <v>0</v>
      </c>
      <c r="D281" s="15">
        <v>0</v>
      </c>
      <c r="E281" s="15">
        <v>3</v>
      </c>
      <c r="F281" s="15">
        <v>9</v>
      </c>
      <c r="G281" s="15">
        <v>8</v>
      </c>
      <c r="H281" s="15">
        <v>8</v>
      </c>
      <c r="I281" s="15">
        <v>1.05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9</v>
      </c>
      <c r="P281" s="15">
        <v>1</v>
      </c>
      <c r="Q281" s="15">
        <v>28</v>
      </c>
      <c r="R281" s="16">
        <v>1</v>
      </c>
      <c r="S281" s="15">
        <v>8</v>
      </c>
      <c r="T281" s="2"/>
      <c r="U281" s="1">
        <v>12829.873</v>
      </c>
      <c r="V281" s="1">
        <v>18407.759999999998</v>
      </c>
      <c r="W281" s="1">
        <v>129039.00150000001</v>
      </c>
      <c r="X281" s="1">
        <v>25564.145</v>
      </c>
      <c r="Y281" s="1">
        <v>4587.415</v>
      </c>
      <c r="Z281" s="1">
        <v>14677.502500000001</v>
      </c>
      <c r="AA281" s="1">
        <v>7896.4</v>
      </c>
      <c r="AB281" s="1">
        <v>7094.63</v>
      </c>
      <c r="AC281" s="1">
        <v>32191.815999999999</v>
      </c>
      <c r="AD281" s="1">
        <v>26867.451000000001</v>
      </c>
      <c r="AE281" s="1">
        <v>0</v>
      </c>
      <c r="AF281" s="4">
        <v>279155.99400000001</v>
      </c>
      <c r="AH281" s="4">
        <v>445348226</v>
      </c>
      <c r="AI281" s="4" t="s">
        <v>1718</v>
      </c>
      <c r="AJ281" s="2" t="s">
        <v>1676</v>
      </c>
      <c r="AK281" s="2" t="s">
        <v>1722</v>
      </c>
      <c r="AL281" s="4">
        <v>1</v>
      </c>
      <c r="AM281" s="4">
        <v>28</v>
      </c>
      <c r="AN281" s="4">
        <v>279155.99400000001</v>
      </c>
      <c r="AO281" s="4">
        <v>9970</v>
      </c>
      <c r="AP281" s="4">
        <v>0</v>
      </c>
      <c r="AQ281" s="77">
        <v>9970</v>
      </c>
    </row>
    <row r="282" spans="1:43" s="4" customFormat="1">
      <c r="A282" s="2">
        <v>445348227</v>
      </c>
      <c r="B282" s="10" t="s">
        <v>714</v>
      </c>
      <c r="C282" s="15">
        <v>0</v>
      </c>
      <c r="D282" s="15">
        <v>0</v>
      </c>
      <c r="E282" s="15">
        <v>0</v>
      </c>
      <c r="F282" s="15">
        <v>0</v>
      </c>
      <c r="G282" s="15">
        <v>1</v>
      </c>
      <c r="H282" s="15">
        <v>0</v>
      </c>
      <c r="I282" s="15">
        <v>3.7499999999999999E-2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1</v>
      </c>
      <c r="R282" s="16">
        <v>1</v>
      </c>
      <c r="S282" s="15">
        <v>1</v>
      </c>
      <c r="T282" s="2"/>
      <c r="U282" s="1">
        <v>458.20974999999999</v>
      </c>
      <c r="V282" s="1">
        <v>657.42</v>
      </c>
      <c r="W282" s="1">
        <v>2963.6186250000001</v>
      </c>
      <c r="X282" s="1">
        <v>846.80375000000004</v>
      </c>
      <c r="Y282" s="1">
        <v>144.31625</v>
      </c>
      <c r="Z282" s="1">
        <v>449.39937500000002</v>
      </c>
      <c r="AA282" s="1">
        <v>291.99</v>
      </c>
      <c r="AB282" s="1">
        <v>213.81</v>
      </c>
      <c r="AC282" s="1">
        <v>1012.7569999999999</v>
      </c>
      <c r="AD282" s="1">
        <v>836.66075000000001</v>
      </c>
      <c r="AE282" s="1">
        <v>0</v>
      </c>
      <c r="AF282" s="4">
        <v>7874.9854999999998</v>
      </c>
      <c r="AH282" s="4">
        <v>445348227</v>
      </c>
      <c r="AI282" s="4" t="s">
        <v>1718</v>
      </c>
      <c r="AJ282" s="2" t="s">
        <v>1676</v>
      </c>
      <c r="AK282" s="2" t="s">
        <v>1723</v>
      </c>
      <c r="AL282" s="4">
        <v>1</v>
      </c>
      <c r="AM282" s="4">
        <v>1</v>
      </c>
      <c r="AN282" s="4">
        <v>7874.9854999999998</v>
      </c>
      <c r="AO282" s="4">
        <v>7875</v>
      </c>
      <c r="AP282" s="4">
        <v>0</v>
      </c>
      <c r="AQ282" s="77">
        <v>7875</v>
      </c>
    </row>
    <row r="283" spans="1:43" s="4" customFormat="1">
      <c r="A283" s="2">
        <v>445348271</v>
      </c>
      <c r="B283" s="10" t="s">
        <v>714</v>
      </c>
      <c r="C283" s="15">
        <v>0</v>
      </c>
      <c r="D283" s="15">
        <v>0</v>
      </c>
      <c r="E283" s="15">
        <v>2</v>
      </c>
      <c r="F283" s="15">
        <v>2</v>
      </c>
      <c r="G283" s="15">
        <v>2</v>
      </c>
      <c r="H283" s="15">
        <v>2</v>
      </c>
      <c r="I283" s="15">
        <v>0.3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1</v>
      </c>
      <c r="Q283" s="15">
        <v>8</v>
      </c>
      <c r="R283" s="16">
        <v>1</v>
      </c>
      <c r="S283" s="15">
        <v>3</v>
      </c>
      <c r="T283" s="2"/>
      <c r="U283" s="1">
        <v>3665.6779999999999</v>
      </c>
      <c r="V283" s="1">
        <v>5259.36</v>
      </c>
      <c r="W283" s="1">
        <v>30669.109</v>
      </c>
      <c r="X283" s="1">
        <v>7454.4500000000007</v>
      </c>
      <c r="Y283" s="1">
        <v>1172.94</v>
      </c>
      <c r="Z283" s="1">
        <v>4118.7750000000005</v>
      </c>
      <c r="AA283" s="1">
        <v>2193.46</v>
      </c>
      <c r="AB283" s="1">
        <v>1850.02</v>
      </c>
      <c r="AC283" s="1">
        <v>8231.0359999999982</v>
      </c>
      <c r="AD283" s="1">
        <v>7091.5659999999998</v>
      </c>
      <c r="AE283" s="1">
        <v>0</v>
      </c>
      <c r="AF283" s="4">
        <v>71706.394</v>
      </c>
      <c r="AH283" s="4">
        <v>445348271</v>
      </c>
      <c r="AI283" s="4" t="s">
        <v>1718</v>
      </c>
      <c r="AJ283" s="2" t="s">
        <v>1676</v>
      </c>
      <c r="AK283" s="2" t="s">
        <v>1672</v>
      </c>
      <c r="AL283" s="4">
        <v>1</v>
      </c>
      <c r="AM283" s="4">
        <v>8</v>
      </c>
      <c r="AN283" s="4">
        <v>71706.394</v>
      </c>
      <c r="AO283" s="4">
        <v>8963</v>
      </c>
      <c r="AP283" s="4">
        <v>0</v>
      </c>
      <c r="AQ283" s="77">
        <v>8963</v>
      </c>
    </row>
    <row r="284" spans="1:43" s="4" customFormat="1">
      <c r="A284" s="2">
        <v>445348316</v>
      </c>
      <c r="B284" s="10" t="s">
        <v>714</v>
      </c>
      <c r="C284" s="15">
        <v>0</v>
      </c>
      <c r="D284" s="15">
        <v>0</v>
      </c>
      <c r="E284" s="15">
        <v>0</v>
      </c>
      <c r="F284" s="15">
        <v>0</v>
      </c>
      <c r="G284" s="15">
        <v>1</v>
      </c>
      <c r="H284" s="15">
        <v>7</v>
      </c>
      <c r="I284" s="15">
        <v>0.3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4</v>
      </c>
      <c r="Q284" s="15">
        <v>8</v>
      </c>
      <c r="R284" s="16">
        <v>1</v>
      </c>
      <c r="S284" s="15">
        <v>10</v>
      </c>
      <c r="T284" s="2"/>
      <c r="U284" s="1">
        <v>3665.6779999999999</v>
      </c>
      <c r="V284" s="1">
        <v>5259.36</v>
      </c>
      <c r="W284" s="1">
        <v>45389.809000000001</v>
      </c>
      <c r="X284" s="1">
        <v>6121.9599999999991</v>
      </c>
      <c r="Y284" s="1">
        <v>1411.86</v>
      </c>
      <c r="Z284" s="1">
        <v>5427.7250000000004</v>
      </c>
      <c r="AA284" s="1">
        <v>2854.13</v>
      </c>
      <c r="AB284" s="1">
        <v>3665.02</v>
      </c>
      <c r="AC284" s="1">
        <v>9907.8059999999987</v>
      </c>
      <c r="AD284" s="1">
        <v>7809.8959999999997</v>
      </c>
      <c r="AE284" s="1">
        <v>0</v>
      </c>
      <c r="AF284" s="4">
        <v>91513.244000000006</v>
      </c>
      <c r="AH284" s="4">
        <v>445348316</v>
      </c>
      <c r="AI284" s="4" t="s">
        <v>1718</v>
      </c>
      <c r="AJ284" s="2" t="s">
        <v>1676</v>
      </c>
      <c r="AK284" s="2" t="s">
        <v>1724</v>
      </c>
      <c r="AL284" s="4">
        <v>1</v>
      </c>
      <c r="AM284" s="4">
        <v>8</v>
      </c>
      <c r="AN284" s="4">
        <v>91513.244000000006</v>
      </c>
      <c r="AO284" s="4">
        <v>11439</v>
      </c>
      <c r="AP284" s="4">
        <v>0</v>
      </c>
      <c r="AQ284" s="77">
        <v>11439</v>
      </c>
    </row>
    <row r="285" spans="1:43" s="4" customFormat="1">
      <c r="A285" s="2">
        <v>445348322</v>
      </c>
      <c r="B285" s="10" t="s">
        <v>714</v>
      </c>
      <c r="C285" s="15">
        <v>0</v>
      </c>
      <c r="D285" s="15">
        <v>0</v>
      </c>
      <c r="E285" s="15">
        <v>1</v>
      </c>
      <c r="F285" s="15">
        <v>0</v>
      </c>
      <c r="G285" s="15">
        <v>1</v>
      </c>
      <c r="H285" s="15">
        <v>4</v>
      </c>
      <c r="I285" s="15">
        <v>0.22500000000000001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1</v>
      </c>
      <c r="P285" s="15">
        <v>2</v>
      </c>
      <c r="Q285" s="15">
        <v>6</v>
      </c>
      <c r="R285" s="16">
        <v>1</v>
      </c>
      <c r="S285" s="15">
        <v>10</v>
      </c>
      <c r="T285" s="2"/>
      <c r="U285" s="1">
        <v>2749.2584999999999</v>
      </c>
      <c r="V285" s="1">
        <v>3944.5199999999995</v>
      </c>
      <c r="W285" s="1">
        <v>32843.691749999998</v>
      </c>
      <c r="X285" s="1">
        <v>4924.5924999999997</v>
      </c>
      <c r="Y285" s="1">
        <v>1053.7674999999999</v>
      </c>
      <c r="Z285" s="1">
        <v>3743.5562500000001</v>
      </c>
      <c r="AA285" s="1">
        <v>1975.4299999999998</v>
      </c>
      <c r="AB285" s="1">
        <v>2273.1999999999998</v>
      </c>
      <c r="AC285" s="1">
        <v>7394.9120000000003</v>
      </c>
      <c r="AD285" s="1">
        <v>5929.7145</v>
      </c>
      <c r="AE285" s="1">
        <v>0</v>
      </c>
      <c r="AF285" s="4">
        <v>66832.642999999996</v>
      </c>
      <c r="AH285" s="4">
        <v>445348322</v>
      </c>
      <c r="AI285" s="4" t="s">
        <v>1718</v>
      </c>
      <c r="AJ285" s="2" t="s">
        <v>1676</v>
      </c>
      <c r="AK285" s="2" t="s">
        <v>1674</v>
      </c>
      <c r="AL285" s="4">
        <v>1</v>
      </c>
      <c r="AM285" s="4">
        <v>6</v>
      </c>
      <c r="AN285" s="4">
        <v>66832.642999999996</v>
      </c>
      <c r="AO285" s="4">
        <v>11139</v>
      </c>
      <c r="AP285" s="4">
        <v>0</v>
      </c>
      <c r="AQ285" s="77">
        <v>11139</v>
      </c>
    </row>
    <row r="286" spans="1:43" s="4" customFormat="1">
      <c r="A286" s="2">
        <v>445348348</v>
      </c>
      <c r="B286" s="10" t="s">
        <v>714</v>
      </c>
      <c r="C286" s="15">
        <v>0</v>
      </c>
      <c r="D286" s="15">
        <v>0</v>
      </c>
      <c r="E286" s="15">
        <v>87</v>
      </c>
      <c r="F286" s="15">
        <v>508</v>
      </c>
      <c r="G286" s="15">
        <v>318</v>
      </c>
      <c r="H286" s="15">
        <v>304</v>
      </c>
      <c r="I286" s="15">
        <v>49.612499999999997</v>
      </c>
      <c r="J286" s="15">
        <v>0</v>
      </c>
      <c r="K286" s="15">
        <v>0</v>
      </c>
      <c r="L286" s="15">
        <v>0</v>
      </c>
      <c r="M286" s="15">
        <v>106</v>
      </c>
      <c r="N286" s="15">
        <v>0</v>
      </c>
      <c r="O286" s="15">
        <v>438</v>
      </c>
      <c r="P286" s="15">
        <v>164</v>
      </c>
      <c r="Q286" s="15">
        <v>1323</v>
      </c>
      <c r="R286" s="16">
        <v>1</v>
      </c>
      <c r="S286" s="15">
        <v>9</v>
      </c>
      <c r="T286" s="2"/>
      <c r="U286" s="1">
        <v>606211.49924999999</v>
      </c>
      <c r="V286" s="1">
        <v>869766.65999999992</v>
      </c>
      <c r="W286" s="1">
        <v>6644632.4608750008</v>
      </c>
      <c r="X286" s="1">
        <v>1227405.49125</v>
      </c>
      <c r="Y286" s="1">
        <v>229632.97875000004</v>
      </c>
      <c r="Z286" s="1">
        <v>674139.53312500007</v>
      </c>
      <c r="AA286" s="1">
        <v>365593.04</v>
      </c>
      <c r="AB286" s="1">
        <v>305837.79000000004</v>
      </c>
      <c r="AC286" s="1">
        <v>1611433.3409999998</v>
      </c>
      <c r="AD286" s="1">
        <v>1340806.6522499998</v>
      </c>
      <c r="AE286" s="1">
        <v>0</v>
      </c>
      <c r="AF286" s="4">
        <v>13875459.446499998</v>
      </c>
      <c r="AH286" s="4">
        <v>445348348</v>
      </c>
      <c r="AI286" s="4" t="s">
        <v>1718</v>
      </c>
      <c r="AJ286" s="2" t="s">
        <v>1676</v>
      </c>
      <c r="AK286" s="2" t="s">
        <v>1676</v>
      </c>
      <c r="AL286" s="4">
        <v>1</v>
      </c>
      <c r="AM286" s="4">
        <v>1323</v>
      </c>
      <c r="AN286" s="4">
        <v>13875459.446499998</v>
      </c>
      <c r="AO286" s="4">
        <v>10488</v>
      </c>
      <c r="AP286" s="4">
        <v>0</v>
      </c>
      <c r="AQ286" s="77">
        <v>10488</v>
      </c>
    </row>
    <row r="287" spans="1:43" s="4" customFormat="1">
      <c r="A287" s="2">
        <v>445348658</v>
      </c>
      <c r="B287" s="10" t="s">
        <v>714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2</v>
      </c>
      <c r="I287" s="15">
        <v>7.4999999999999997E-2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2</v>
      </c>
      <c r="R287" s="16">
        <v>1</v>
      </c>
      <c r="S287" s="15">
        <v>1</v>
      </c>
      <c r="T287" s="2"/>
      <c r="U287" s="1">
        <v>916.41949999999997</v>
      </c>
      <c r="V287" s="1">
        <v>1314.84</v>
      </c>
      <c r="W287" s="1">
        <v>8423.9172500000004</v>
      </c>
      <c r="X287" s="1">
        <v>1507.1875</v>
      </c>
      <c r="Y287" s="1">
        <v>280.77249999999998</v>
      </c>
      <c r="Z287" s="1">
        <v>1422.3787500000001</v>
      </c>
      <c r="AA287" s="1">
        <v>732.04</v>
      </c>
      <c r="AB287" s="1">
        <v>986.06</v>
      </c>
      <c r="AC287" s="1">
        <v>1970.3339999999998</v>
      </c>
      <c r="AD287" s="1">
        <v>1616.9814999999999</v>
      </c>
      <c r="AE287" s="1">
        <v>0</v>
      </c>
      <c r="AF287" s="4">
        <v>19170.930999999997</v>
      </c>
      <c r="AH287" s="4">
        <v>445348658</v>
      </c>
      <c r="AI287" s="4" t="s">
        <v>1718</v>
      </c>
      <c r="AJ287" s="2" t="s">
        <v>1676</v>
      </c>
      <c r="AK287" s="2" t="s">
        <v>1725</v>
      </c>
      <c r="AL287" s="4">
        <v>1</v>
      </c>
      <c r="AM287" s="4">
        <v>2</v>
      </c>
      <c r="AN287" s="4">
        <v>19170.930999999997</v>
      </c>
      <c r="AO287" s="4">
        <v>9585</v>
      </c>
      <c r="AP287" s="4">
        <v>0</v>
      </c>
      <c r="AQ287" s="77">
        <v>9585</v>
      </c>
    </row>
    <row r="288" spans="1:43" s="4" customFormat="1">
      <c r="A288" s="2">
        <v>445348767</v>
      </c>
      <c r="B288" s="10" t="s">
        <v>714</v>
      </c>
      <c r="C288" s="15">
        <v>0</v>
      </c>
      <c r="D288" s="15">
        <v>0</v>
      </c>
      <c r="E288" s="15">
        <v>0</v>
      </c>
      <c r="F288" s="15">
        <v>1</v>
      </c>
      <c r="G288" s="15">
        <v>0</v>
      </c>
      <c r="H288" s="15">
        <v>2</v>
      </c>
      <c r="I288" s="15">
        <v>0.1125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3</v>
      </c>
      <c r="R288" s="16">
        <v>1</v>
      </c>
      <c r="S288" s="15">
        <v>1</v>
      </c>
      <c r="T288" s="2"/>
      <c r="U288" s="1">
        <v>1374.62925</v>
      </c>
      <c r="V288" s="1">
        <v>1972.2599999999998</v>
      </c>
      <c r="W288" s="1">
        <v>11749.255874999999</v>
      </c>
      <c r="X288" s="1">
        <v>2570.6012499999997</v>
      </c>
      <c r="Y288" s="1">
        <v>415.06874999999997</v>
      </c>
      <c r="Z288" s="1">
        <v>1871.778125</v>
      </c>
      <c r="AA288" s="1">
        <v>951.4</v>
      </c>
      <c r="AB288" s="1">
        <v>1116.96</v>
      </c>
      <c r="AC288" s="1">
        <v>2912.6610000000001</v>
      </c>
      <c r="AD288" s="1">
        <v>2490.77225</v>
      </c>
      <c r="AE288" s="1">
        <v>0</v>
      </c>
      <c r="AF288" s="4">
        <v>27425.386500000001</v>
      </c>
      <c r="AH288" s="4">
        <v>445348767</v>
      </c>
      <c r="AI288" s="4" t="s">
        <v>1718</v>
      </c>
      <c r="AJ288" s="2" t="s">
        <v>1676</v>
      </c>
      <c r="AK288" s="2" t="s">
        <v>1726</v>
      </c>
      <c r="AL288" s="4">
        <v>1</v>
      </c>
      <c r="AM288" s="4">
        <v>3</v>
      </c>
      <c r="AN288" s="4">
        <v>27425.386500000001</v>
      </c>
      <c r="AO288" s="4">
        <v>9142</v>
      </c>
      <c r="AP288" s="4">
        <v>0</v>
      </c>
      <c r="AQ288" s="77">
        <v>9142</v>
      </c>
    </row>
    <row r="289" spans="1:43" s="4" customFormat="1">
      <c r="A289" s="2">
        <v>445348775</v>
      </c>
      <c r="B289" s="10" t="s">
        <v>714</v>
      </c>
      <c r="C289" s="15">
        <v>0</v>
      </c>
      <c r="D289" s="15">
        <v>0</v>
      </c>
      <c r="E289" s="15">
        <v>0</v>
      </c>
      <c r="F289" s="15">
        <v>4</v>
      </c>
      <c r="G289" s="15">
        <v>2</v>
      </c>
      <c r="H289" s="15">
        <v>8</v>
      </c>
      <c r="I289" s="15">
        <v>0.5625</v>
      </c>
      <c r="J289" s="15">
        <v>0</v>
      </c>
      <c r="K289" s="15">
        <v>0</v>
      </c>
      <c r="L289" s="15">
        <v>0</v>
      </c>
      <c r="M289" s="15">
        <v>1</v>
      </c>
      <c r="N289" s="15">
        <v>0</v>
      </c>
      <c r="O289" s="15">
        <v>0</v>
      </c>
      <c r="P289" s="15">
        <v>1</v>
      </c>
      <c r="Q289" s="15">
        <v>15</v>
      </c>
      <c r="R289" s="16">
        <v>1</v>
      </c>
      <c r="S289" s="15">
        <v>1</v>
      </c>
      <c r="T289" s="2"/>
      <c r="U289" s="1">
        <v>6873.1462499999998</v>
      </c>
      <c r="V289" s="1">
        <v>9861.2999999999993</v>
      </c>
      <c r="W289" s="1">
        <v>60728.989374999997</v>
      </c>
      <c r="X289" s="1">
        <v>12884.48625</v>
      </c>
      <c r="Y289" s="1">
        <v>2190.38375</v>
      </c>
      <c r="Z289" s="1">
        <v>8835.3106250000001</v>
      </c>
      <c r="AA289" s="1">
        <v>4681.57</v>
      </c>
      <c r="AB289" s="1">
        <v>5026.3599999999997</v>
      </c>
      <c r="AC289" s="1">
        <v>15370.834999999999</v>
      </c>
      <c r="AD289" s="1">
        <v>13004.691250000002</v>
      </c>
      <c r="AE289" s="1">
        <v>0</v>
      </c>
      <c r="AF289" s="4">
        <v>139457.07250000001</v>
      </c>
      <c r="AH289" s="4">
        <v>445348775</v>
      </c>
      <c r="AI289" s="4" t="s">
        <v>1718</v>
      </c>
      <c r="AJ289" s="2" t="s">
        <v>1676</v>
      </c>
      <c r="AK289" s="2" t="s">
        <v>1682</v>
      </c>
      <c r="AL289" s="4">
        <v>1</v>
      </c>
      <c r="AM289" s="4">
        <v>15</v>
      </c>
      <c r="AN289" s="4">
        <v>139457.07250000001</v>
      </c>
      <c r="AO289" s="4">
        <v>9297</v>
      </c>
      <c r="AP289" s="4">
        <v>0</v>
      </c>
      <c r="AQ289" s="77">
        <v>9297</v>
      </c>
    </row>
    <row r="290" spans="1:43" s="4" customFormat="1">
      <c r="A290" s="2">
        <v>446099016</v>
      </c>
      <c r="B290" s="10" t="s">
        <v>683</v>
      </c>
      <c r="C290" s="15">
        <v>0</v>
      </c>
      <c r="D290" s="15">
        <v>0</v>
      </c>
      <c r="E290" s="15">
        <v>21</v>
      </c>
      <c r="F290" s="15">
        <v>144</v>
      </c>
      <c r="G290" s="15">
        <v>85</v>
      </c>
      <c r="H290" s="15">
        <v>48</v>
      </c>
      <c r="I290" s="15">
        <v>11.4375</v>
      </c>
      <c r="J290" s="15">
        <v>0</v>
      </c>
      <c r="K290" s="15">
        <v>0</v>
      </c>
      <c r="L290" s="15">
        <v>0</v>
      </c>
      <c r="M290" s="15">
        <v>7</v>
      </c>
      <c r="N290" s="15">
        <v>0</v>
      </c>
      <c r="O290" s="15">
        <v>28</v>
      </c>
      <c r="P290" s="15">
        <v>10</v>
      </c>
      <c r="Q290" s="15">
        <v>305</v>
      </c>
      <c r="R290" s="16">
        <v>1.05</v>
      </c>
      <c r="S290" s="15">
        <v>3</v>
      </c>
      <c r="T290" s="2"/>
      <c r="U290" s="1">
        <v>146741.6724375</v>
      </c>
      <c r="V290" s="1">
        <v>210538.755</v>
      </c>
      <c r="W290" s="1">
        <v>1208914.0671562499</v>
      </c>
      <c r="X290" s="1">
        <v>304472.07393750001</v>
      </c>
      <c r="Y290" s="1">
        <v>47168.064562499996</v>
      </c>
      <c r="Z290" s="1">
        <v>149632.729375</v>
      </c>
      <c r="AA290" s="1">
        <v>84657.762000000002</v>
      </c>
      <c r="AB290" s="1">
        <v>66609.752999999997</v>
      </c>
      <c r="AC290" s="1">
        <v>330990.47624999995</v>
      </c>
      <c r="AD290" s="1">
        <v>273212.75874999998</v>
      </c>
      <c r="AE290" s="1">
        <v>0</v>
      </c>
      <c r="AF290" s="4">
        <v>2822938.1124687498</v>
      </c>
      <c r="AH290" s="4">
        <v>446099016</v>
      </c>
      <c r="AI290" s="4" t="s">
        <v>1727</v>
      </c>
      <c r="AJ290" s="2" t="s">
        <v>1728</v>
      </c>
      <c r="AK290" s="2" t="s">
        <v>1729</v>
      </c>
      <c r="AL290" s="4">
        <v>1</v>
      </c>
      <c r="AM290" s="4">
        <v>305</v>
      </c>
      <c r="AN290" s="4">
        <v>2822938.1124687498</v>
      </c>
      <c r="AO290" s="4">
        <v>9256</v>
      </c>
      <c r="AP290" s="4">
        <v>0</v>
      </c>
      <c r="AQ290" s="77">
        <v>9256</v>
      </c>
    </row>
    <row r="291" spans="1:43" s="4" customFormat="1">
      <c r="A291" s="2">
        <v>446099018</v>
      </c>
      <c r="B291" s="10" t="s">
        <v>683</v>
      </c>
      <c r="C291" s="15">
        <v>0</v>
      </c>
      <c r="D291" s="15">
        <v>0</v>
      </c>
      <c r="E291" s="15">
        <v>1</v>
      </c>
      <c r="F291" s="15">
        <v>2</v>
      </c>
      <c r="G291" s="15">
        <v>3</v>
      </c>
      <c r="H291" s="15">
        <v>3</v>
      </c>
      <c r="I291" s="15">
        <v>0.33750000000000002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1</v>
      </c>
      <c r="P291" s="15">
        <v>3</v>
      </c>
      <c r="Q291" s="15">
        <v>9</v>
      </c>
      <c r="R291" s="16">
        <v>1.05</v>
      </c>
      <c r="S291" s="15">
        <v>9</v>
      </c>
      <c r="T291" s="2"/>
      <c r="U291" s="1">
        <v>4330.0821375000005</v>
      </c>
      <c r="V291" s="1">
        <v>6212.6189999999988</v>
      </c>
      <c r="W291" s="1">
        <v>46536.071006250007</v>
      </c>
      <c r="X291" s="1">
        <v>8391.0054375</v>
      </c>
      <c r="Y291" s="1">
        <v>1616.0090625</v>
      </c>
      <c r="Z291" s="1">
        <v>4829.9643749999996</v>
      </c>
      <c r="AA291" s="1">
        <v>2763.7155000000002</v>
      </c>
      <c r="AB291" s="1">
        <v>2593.0695000000001</v>
      </c>
      <c r="AC291" s="1">
        <v>11340.328650000001</v>
      </c>
      <c r="AD291" s="1">
        <v>8857.856749999999</v>
      </c>
      <c r="AE291" s="1">
        <v>0</v>
      </c>
      <c r="AF291" s="4">
        <v>97470.721418750007</v>
      </c>
      <c r="AH291" s="4">
        <v>446099018</v>
      </c>
      <c r="AI291" s="4" t="s">
        <v>1727</v>
      </c>
      <c r="AJ291" s="2" t="s">
        <v>1728</v>
      </c>
      <c r="AK291" s="2" t="s">
        <v>1730</v>
      </c>
      <c r="AL291" s="4">
        <v>1</v>
      </c>
      <c r="AM291" s="4">
        <v>9</v>
      </c>
      <c r="AN291" s="4">
        <v>97470.721418750007</v>
      </c>
      <c r="AO291" s="4">
        <v>10830</v>
      </c>
      <c r="AP291" s="4">
        <v>0</v>
      </c>
      <c r="AQ291" s="77">
        <v>10830</v>
      </c>
    </row>
    <row r="292" spans="1:43" s="4" customFormat="1">
      <c r="A292" s="2">
        <v>446099035</v>
      </c>
      <c r="B292" s="10" t="s">
        <v>683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1</v>
      </c>
      <c r="I292" s="15">
        <v>7.4999999999999997E-2</v>
      </c>
      <c r="J292" s="15">
        <v>0</v>
      </c>
      <c r="K292" s="15">
        <v>0</v>
      </c>
      <c r="L292" s="15">
        <v>0</v>
      </c>
      <c r="M292" s="15">
        <v>1</v>
      </c>
      <c r="N292" s="15">
        <v>0</v>
      </c>
      <c r="O292" s="15">
        <v>1</v>
      </c>
      <c r="P292" s="15">
        <v>0</v>
      </c>
      <c r="Q292" s="15">
        <v>2</v>
      </c>
      <c r="R292" s="16">
        <v>1.05</v>
      </c>
      <c r="S292" s="15">
        <v>10</v>
      </c>
      <c r="T292" s="2"/>
      <c r="U292" s="1">
        <v>962.24047500000006</v>
      </c>
      <c r="V292" s="1">
        <v>1380.5819999999999</v>
      </c>
      <c r="W292" s="1">
        <v>12913.3066125</v>
      </c>
      <c r="X292" s="1">
        <v>1745.1708750000003</v>
      </c>
      <c r="Y292" s="1">
        <v>407.46562499999993</v>
      </c>
      <c r="Z292" s="1">
        <v>1160.5887500000001</v>
      </c>
      <c r="AA292" s="1">
        <v>690.91050000000007</v>
      </c>
      <c r="AB292" s="1">
        <v>655.12649999999996</v>
      </c>
      <c r="AC292" s="1">
        <v>2859.5217000000002</v>
      </c>
      <c r="AD292" s="1">
        <v>2205.3714999999997</v>
      </c>
      <c r="AE292" s="1">
        <v>0</v>
      </c>
      <c r="AF292" s="4">
        <v>24980.284537500003</v>
      </c>
      <c r="AH292" s="4">
        <v>446099035</v>
      </c>
      <c r="AI292" s="4" t="s">
        <v>1727</v>
      </c>
      <c r="AJ292" s="2" t="s">
        <v>1728</v>
      </c>
      <c r="AK292" s="2" t="s">
        <v>1559</v>
      </c>
      <c r="AL292" s="4">
        <v>1</v>
      </c>
      <c r="AM292" s="4">
        <v>2</v>
      </c>
      <c r="AN292" s="4">
        <v>24980.284537500003</v>
      </c>
      <c r="AO292" s="4">
        <v>12490</v>
      </c>
      <c r="AP292" s="4">
        <v>0</v>
      </c>
      <c r="AQ292" s="77">
        <v>12490</v>
      </c>
    </row>
    <row r="293" spans="1:43" s="4" customFormat="1">
      <c r="A293" s="2">
        <v>446099044</v>
      </c>
      <c r="B293" s="10" t="s">
        <v>683</v>
      </c>
      <c r="C293" s="15">
        <v>0</v>
      </c>
      <c r="D293" s="15">
        <v>0</v>
      </c>
      <c r="E293" s="15">
        <v>15</v>
      </c>
      <c r="F293" s="15">
        <v>74</v>
      </c>
      <c r="G293" s="15">
        <v>71</v>
      </c>
      <c r="H293" s="15">
        <v>64</v>
      </c>
      <c r="I293" s="15">
        <v>10.65</v>
      </c>
      <c r="J293" s="15">
        <v>0</v>
      </c>
      <c r="K293" s="15">
        <v>0</v>
      </c>
      <c r="L293" s="15">
        <v>0</v>
      </c>
      <c r="M293" s="15">
        <v>60</v>
      </c>
      <c r="N293" s="15">
        <v>0</v>
      </c>
      <c r="O293" s="15">
        <v>59</v>
      </c>
      <c r="P293" s="15">
        <v>33</v>
      </c>
      <c r="Q293" s="15">
        <v>284</v>
      </c>
      <c r="R293" s="16">
        <v>1.05</v>
      </c>
      <c r="S293" s="15">
        <v>7</v>
      </c>
      <c r="T293" s="2"/>
      <c r="U293" s="1">
        <v>136638.14745000002</v>
      </c>
      <c r="V293" s="1">
        <v>196042.64399999997</v>
      </c>
      <c r="W293" s="1">
        <v>1423826.007975</v>
      </c>
      <c r="X293" s="1">
        <v>270380.58075000002</v>
      </c>
      <c r="Y293" s="1">
        <v>50538.699749999992</v>
      </c>
      <c r="Z293" s="1">
        <v>144383.98250000001</v>
      </c>
      <c r="AA293" s="1">
        <v>85258.960500000016</v>
      </c>
      <c r="AB293" s="1">
        <v>68863.284</v>
      </c>
      <c r="AC293" s="1">
        <v>354660.38789999997</v>
      </c>
      <c r="AD293" s="1">
        <v>282358.51300000004</v>
      </c>
      <c r="AE293" s="1">
        <v>0</v>
      </c>
      <c r="AF293" s="4">
        <v>3012951.2078249995</v>
      </c>
      <c r="AH293" s="4">
        <v>446099044</v>
      </c>
      <c r="AI293" s="4" t="s">
        <v>1727</v>
      </c>
      <c r="AJ293" s="2" t="s">
        <v>1728</v>
      </c>
      <c r="AK293" s="2" t="s">
        <v>1560</v>
      </c>
      <c r="AL293" s="4">
        <v>1</v>
      </c>
      <c r="AM293" s="4">
        <v>284</v>
      </c>
      <c r="AN293" s="4">
        <v>3012951.2078249995</v>
      </c>
      <c r="AO293" s="4">
        <v>10609</v>
      </c>
      <c r="AP293" s="4">
        <v>0</v>
      </c>
      <c r="AQ293" s="77">
        <v>10609</v>
      </c>
    </row>
    <row r="294" spans="1:43" s="4" customFormat="1">
      <c r="A294" s="2">
        <v>446099050</v>
      </c>
      <c r="B294" s="10" t="s">
        <v>683</v>
      </c>
      <c r="C294" s="15">
        <v>0</v>
      </c>
      <c r="D294" s="15">
        <v>0</v>
      </c>
      <c r="E294" s="15">
        <v>1</v>
      </c>
      <c r="F294" s="15">
        <v>1</v>
      </c>
      <c r="G294" s="15">
        <v>0</v>
      </c>
      <c r="H294" s="15">
        <v>0</v>
      </c>
      <c r="I294" s="15">
        <v>7.4999999999999997E-2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2</v>
      </c>
      <c r="R294" s="16">
        <v>1.05</v>
      </c>
      <c r="S294" s="15">
        <v>1</v>
      </c>
      <c r="T294" s="2"/>
      <c r="U294" s="1">
        <v>962.24047500000006</v>
      </c>
      <c r="V294" s="1">
        <v>1380.5819999999999</v>
      </c>
      <c r="W294" s="1">
        <v>6983.2531124999996</v>
      </c>
      <c r="X294" s="1">
        <v>2233.1688749999998</v>
      </c>
      <c r="Y294" s="1">
        <v>282.001125</v>
      </c>
      <c r="Z294" s="1">
        <v>898.79875000000004</v>
      </c>
      <c r="AA294" s="1">
        <v>460.65600000000006</v>
      </c>
      <c r="AB294" s="1">
        <v>229.07850000000002</v>
      </c>
      <c r="AC294" s="1">
        <v>1978.8867</v>
      </c>
      <c r="AD294" s="1">
        <v>1747.5315000000001</v>
      </c>
      <c r="AE294" s="1">
        <v>0</v>
      </c>
      <c r="AF294" s="4">
        <v>17156.197037500002</v>
      </c>
      <c r="AH294" s="4">
        <v>446099050</v>
      </c>
      <c r="AI294" s="4" t="s">
        <v>1727</v>
      </c>
      <c r="AJ294" s="2" t="s">
        <v>1728</v>
      </c>
      <c r="AK294" s="2" t="s">
        <v>1650</v>
      </c>
      <c r="AL294" s="4">
        <v>1</v>
      </c>
      <c r="AM294" s="4">
        <v>2</v>
      </c>
      <c r="AN294" s="4">
        <v>17156.197037500002</v>
      </c>
      <c r="AO294" s="4">
        <v>8578</v>
      </c>
      <c r="AP294" s="4">
        <v>0</v>
      </c>
      <c r="AQ294" s="77">
        <v>8578</v>
      </c>
    </row>
    <row r="295" spans="1:43" s="4" customFormat="1">
      <c r="A295" s="2">
        <v>446099088</v>
      </c>
      <c r="B295" s="10" t="s">
        <v>683</v>
      </c>
      <c r="C295" s="15">
        <v>0</v>
      </c>
      <c r="D295" s="15">
        <v>0</v>
      </c>
      <c r="E295" s="15">
        <v>1</v>
      </c>
      <c r="F295" s="15">
        <v>4</v>
      </c>
      <c r="G295" s="15">
        <v>2</v>
      </c>
      <c r="H295" s="15">
        <v>2</v>
      </c>
      <c r="I295" s="15">
        <v>0.33750000000000002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1</v>
      </c>
      <c r="P295" s="15">
        <v>0</v>
      </c>
      <c r="Q295" s="15">
        <v>9</v>
      </c>
      <c r="R295" s="16">
        <v>1.05</v>
      </c>
      <c r="S295" s="15">
        <v>2</v>
      </c>
      <c r="T295" s="2"/>
      <c r="U295" s="1">
        <v>4330.0821375000005</v>
      </c>
      <c r="V295" s="1">
        <v>6212.6189999999997</v>
      </c>
      <c r="W295" s="1">
        <v>35661.263006249996</v>
      </c>
      <c r="X295" s="1">
        <v>8943.7569375000003</v>
      </c>
      <c r="Y295" s="1">
        <v>1371.8945625000001</v>
      </c>
      <c r="Z295" s="1">
        <v>4568.1743749999996</v>
      </c>
      <c r="AA295" s="1">
        <v>2533.4610000000002</v>
      </c>
      <c r="AB295" s="1">
        <v>2125.7775000000001</v>
      </c>
      <c r="AC295" s="1">
        <v>9626.9596500000007</v>
      </c>
      <c r="AD295" s="1">
        <v>7962.23675</v>
      </c>
      <c r="AE295" s="1">
        <v>0</v>
      </c>
      <c r="AF295" s="4">
        <v>83336.224918749998</v>
      </c>
      <c r="AH295" s="4">
        <v>446099088</v>
      </c>
      <c r="AI295" s="4" t="s">
        <v>1727</v>
      </c>
      <c r="AJ295" s="2" t="s">
        <v>1728</v>
      </c>
      <c r="AK295" s="2" t="s">
        <v>1731</v>
      </c>
      <c r="AL295" s="4">
        <v>1</v>
      </c>
      <c r="AM295" s="4">
        <v>9</v>
      </c>
      <c r="AN295" s="4">
        <v>83336.224918749998</v>
      </c>
      <c r="AO295" s="4">
        <v>9260</v>
      </c>
      <c r="AP295" s="4">
        <v>0</v>
      </c>
      <c r="AQ295" s="77">
        <v>9260</v>
      </c>
    </row>
    <row r="296" spans="1:43" s="4" customFormat="1">
      <c r="A296" s="2">
        <v>446099099</v>
      </c>
      <c r="B296" s="10" t="s">
        <v>683</v>
      </c>
      <c r="C296" s="15">
        <v>0</v>
      </c>
      <c r="D296" s="15">
        <v>0</v>
      </c>
      <c r="E296" s="15">
        <v>7</v>
      </c>
      <c r="F296" s="15">
        <v>45</v>
      </c>
      <c r="G296" s="15">
        <v>24</v>
      </c>
      <c r="H296" s="15">
        <v>23</v>
      </c>
      <c r="I296" s="15">
        <v>4.0875000000000004</v>
      </c>
      <c r="J296" s="15">
        <v>0</v>
      </c>
      <c r="K296" s="15">
        <v>0</v>
      </c>
      <c r="L296" s="15">
        <v>0</v>
      </c>
      <c r="M296" s="15">
        <v>10</v>
      </c>
      <c r="N296" s="15">
        <v>0</v>
      </c>
      <c r="O296" s="15">
        <v>12</v>
      </c>
      <c r="P296" s="15">
        <v>8</v>
      </c>
      <c r="Q296" s="15">
        <v>109</v>
      </c>
      <c r="R296" s="16">
        <v>1.05</v>
      </c>
      <c r="S296" s="15">
        <v>4</v>
      </c>
      <c r="T296" s="2"/>
      <c r="U296" s="1">
        <v>52442.105887500002</v>
      </c>
      <c r="V296" s="1">
        <v>75241.718999999997</v>
      </c>
      <c r="W296" s="1">
        <v>472903.48363125004</v>
      </c>
      <c r="X296" s="1">
        <v>107140.1086875</v>
      </c>
      <c r="Y296" s="1">
        <v>17621.101312499999</v>
      </c>
      <c r="Z296" s="1">
        <v>55005.701875000006</v>
      </c>
      <c r="AA296" s="1">
        <v>31240.482000000004</v>
      </c>
      <c r="AB296" s="1">
        <v>25495.596000000001</v>
      </c>
      <c r="AC296" s="1">
        <v>123653.33715000002</v>
      </c>
      <c r="AD296" s="1">
        <v>100983.82175</v>
      </c>
      <c r="AE296" s="1">
        <v>0</v>
      </c>
      <c r="AF296" s="4">
        <v>1061727.45729375</v>
      </c>
      <c r="AH296" s="4">
        <v>446099099</v>
      </c>
      <c r="AI296" s="4" t="s">
        <v>1727</v>
      </c>
      <c r="AJ296" s="2" t="s">
        <v>1728</v>
      </c>
      <c r="AK296" s="2" t="s">
        <v>1728</v>
      </c>
      <c r="AL296" s="4">
        <v>1</v>
      </c>
      <c r="AM296" s="4">
        <v>109</v>
      </c>
      <c r="AN296" s="4">
        <v>1061727.45729375</v>
      </c>
      <c r="AO296" s="4">
        <v>9741</v>
      </c>
      <c r="AP296" s="4">
        <v>0</v>
      </c>
      <c r="AQ296" s="77">
        <v>9741</v>
      </c>
    </row>
    <row r="297" spans="1:43" s="4" customFormat="1">
      <c r="A297" s="2">
        <v>446099167</v>
      </c>
      <c r="B297" s="10" t="s">
        <v>683</v>
      </c>
      <c r="C297" s="15">
        <v>0</v>
      </c>
      <c r="D297" s="15">
        <v>0</v>
      </c>
      <c r="E297" s="15">
        <v>5</v>
      </c>
      <c r="F297" s="15">
        <v>58</v>
      </c>
      <c r="G297" s="15">
        <v>29</v>
      </c>
      <c r="H297" s="15">
        <v>18</v>
      </c>
      <c r="I297" s="15">
        <v>4.2374999999999998</v>
      </c>
      <c r="J297" s="15">
        <v>0</v>
      </c>
      <c r="K297" s="15">
        <v>0</v>
      </c>
      <c r="L297" s="15">
        <v>0</v>
      </c>
      <c r="M297" s="15">
        <v>3</v>
      </c>
      <c r="N297" s="15">
        <v>0</v>
      </c>
      <c r="O297" s="15">
        <v>11</v>
      </c>
      <c r="P297" s="15">
        <v>5</v>
      </c>
      <c r="Q297" s="15">
        <v>113</v>
      </c>
      <c r="R297" s="16">
        <v>1.05</v>
      </c>
      <c r="S297" s="15">
        <v>3</v>
      </c>
      <c r="T297" s="2"/>
      <c r="U297" s="1">
        <v>54366.586837499999</v>
      </c>
      <c r="V297" s="1">
        <v>78002.883000000002</v>
      </c>
      <c r="W297" s="1">
        <v>455777.14835624991</v>
      </c>
      <c r="X297" s="1">
        <v>113234.6079375</v>
      </c>
      <c r="Y297" s="1">
        <v>17602.542562499999</v>
      </c>
      <c r="Z297" s="1">
        <v>55494.349374999998</v>
      </c>
      <c r="AA297" s="1">
        <v>31239.306000000004</v>
      </c>
      <c r="AB297" s="1">
        <v>24671.094000000005</v>
      </c>
      <c r="AC297" s="1">
        <v>123520.99305000002</v>
      </c>
      <c r="AD297" s="1">
        <v>101969.05475000001</v>
      </c>
      <c r="AE297" s="1">
        <v>0</v>
      </c>
      <c r="AF297" s="4">
        <v>1055878.56586875</v>
      </c>
      <c r="AH297" s="4">
        <v>446099167</v>
      </c>
      <c r="AI297" s="4" t="s">
        <v>1727</v>
      </c>
      <c r="AJ297" s="2" t="s">
        <v>1728</v>
      </c>
      <c r="AK297" s="2" t="s">
        <v>1732</v>
      </c>
      <c r="AL297" s="4">
        <v>1</v>
      </c>
      <c r="AM297" s="4">
        <v>113</v>
      </c>
      <c r="AN297" s="4">
        <v>1055878.56586875</v>
      </c>
      <c r="AO297" s="4">
        <v>9344</v>
      </c>
      <c r="AP297" s="4">
        <v>0</v>
      </c>
      <c r="AQ297" s="77">
        <v>9344</v>
      </c>
    </row>
    <row r="298" spans="1:43" s="4" customFormat="1">
      <c r="A298" s="2">
        <v>446099177</v>
      </c>
      <c r="B298" s="10" t="s">
        <v>683</v>
      </c>
      <c r="C298" s="15">
        <v>0</v>
      </c>
      <c r="D298" s="15">
        <v>0</v>
      </c>
      <c r="E298" s="15">
        <v>0</v>
      </c>
      <c r="F298" s="15">
        <v>1</v>
      </c>
      <c r="G298" s="15">
        <v>1</v>
      </c>
      <c r="H298" s="15">
        <v>0</v>
      </c>
      <c r="I298" s="15">
        <v>7.4999999999999997E-2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2</v>
      </c>
      <c r="R298" s="16">
        <v>1.05</v>
      </c>
      <c r="S298" s="15">
        <v>1</v>
      </c>
      <c r="T298" s="2"/>
      <c r="U298" s="1">
        <v>962.24047500000006</v>
      </c>
      <c r="V298" s="1">
        <v>1380.5819999999999</v>
      </c>
      <c r="W298" s="1">
        <v>6603.4051124999996</v>
      </c>
      <c r="X298" s="1">
        <v>2005.7283750000004</v>
      </c>
      <c r="Y298" s="1">
        <v>292.54312500000003</v>
      </c>
      <c r="Z298" s="1">
        <v>898.79875000000004</v>
      </c>
      <c r="AA298" s="1">
        <v>536.91750000000002</v>
      </c>
      <c r="AB298" s="1">
        <v>361.94550000000004</v>
      </c>
      <c r="AC298" s="1">
        <v>2052.8382000000001</v>
      </c>
      <c r="AD298" s="1">
        <v>1710.4515000000001</v>
      </c>
      <c r="AE298" s="1">
        <v>0</v>
      </c>
      <c r="AF298" s="4">
        <v>16805.450537500001</v>
      </c>
      <c r="AH298" s="4">
        <v>446099177</v>
      </c>
      <c r="AI298" s="4" t="s">
        <v>1727</v>
      </c>
      <c r="AJ298" s="2" t="s">
        <v>1728</v>
      </c>
      <c r="AK298" s="2" t="s">
        <v>1670</v>
      </c>
      <c r="AL298" s="4">
        <v>1</v>
      </c>
      <c r="AM298" s="4">
        <v>2</v>
      </c>
      <c r="AN298" s="4">
        <v>16805.450537500001</v>
      </c>
      <c r="AO298" s="4">
        <v>8403</v>
      </c>
      <c r="AP298" s="4">
        <v>0</v>
      </c>
      <c r="AQ298" s="77">
        <v>8403</v>
      </c>
    </row>
    <row r="299" spans="1:43" s="4" customFormat="1">
      <c r="A299" s="2">
        <v>446099208</v>
      </c>
      <c r="B299" s="10" t="s">
        <v>683</v>
      </c>
      <c r="C299" s="15">
        <v>0</v>
      </c>
      <c r="D299" s="15">
        <v>0</v>
      </c>
      <c r="E299" s="15">
        <v>1</v>
      </c>
      <c r="F299" s="15">
        <v>2</v>
      </c>
      <c r="G299" s="15">
        <v>0</v>
      </c>
      <c r="H299" s="15">
        <v>0</v>
      </c>
      <c r="I299" s="15">
        <v>0.1125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3</v>
      </c>
      <c r="R299" s="16">
        <v>1.05</v>
      </c>
      <c r="S299" s="15">
        <v>1</v>
      </c>
      <c r="T299" s="2"/>
      <c r="U299" s="1">
        <v>1443.3607125000001</v>
      </c>
      <c r="V299" s="1">
        <v>2070.873</v>
      </c>
      <c r="W299" s="1">
        <v>10474.858668750001</v>
      </c>
      <c r="X299" s="1">
        <v>3349.7533125</v>
      </c>
      <c r="Y299" s="1">
        <v>423.01218749999998</v>
      </c>
      <c r="Z299" s="1">
        <v>1348.1981250000001</v>
      </c>
      <c r="AA299" s="1">
        <v>690.98400000000004</v>
      </c>
      <c r="AB299" s="1">
        <v>366.52350000000001</v>
      </c>
      <c r="AC299" s="1">
        <v>2968.33005</v>
      </c>
      <c r="AD299" s="1">
        <v>2621.3222499999997</v>
      </c>
      <c r="AE299" s="1">
        <v>0</v>
      </c>
      <c r="AF299" s="4">
        <v>25757.215806250002</v>
      </c>
      <c r="AH299" s="4">
        <v>446099208</v>
      </c>
      <c r="AI299" s="4" t="s">
        <v>1727</v>
      </c>
      <c r="AJ299" s="2" t="s">
        <v>1728</v>
      </c>
      <c r="AK299" s="2" t="s">
        <v>1733</v>
      </c>
      <c r="AL299" s="4">
        <v>1</v>
      </c>
      <c r="AM299" s="4">
        <v>3</v>
      </c>
      <c r="AN299" s="4">
        <v>25757.215806250002</v>
      </c>
      <c r="AO299" s="4">
        <v>8586</v>
      </c>
      <c r="AP299" s="4">
        <v>0</v>
      </c>
      <c r="AQ299" s="77">
        <v>8586</v>
      </c>
    </row>
    <row r="300" spans="1:43" s="4" customFormat="1">
      <c r="A300" s="2">
        <v>446099212</v>
      </c>
      <c r="B300" s="10" t="s">
        <v>683</v>
      </c>
      <c r="C300" s="15">
        <v>0</v>
      </c>
      <c r="D300" s="15">
        <v>0</v>
      </c>
      <c r="E300" s="15">
        <v>12</v>
      </c>
      <c r="F300" s="15">
        <v>52</v>
      </c>
      <c r="G300" s="15">
        <v>20</v>
      </c>
      <c r="H300" s="15">
        <v>17</v>
      </c>
      <c r="I300" s="15">
        <v>3.9750000000000001</v>
      </c>
      <c r="J300" s="15">
        <v>0</v>
      </c>
      <c r="K300" s="15">
        <v>0</v>
      </c>
      <c r="L300" s="15">
        <v>0</v>
      </c>
      <c r="M300" s="15">
        <v>5</v>
      </c>
      <c r="N300" s="15">
        <v>0</v>
      </c>
      <c r="O300" s="15">
        <v>9</v>
      </c>
      <c r="P300" s="15">
        <v>2</v>
      </c>
      <c r="Q300" s="15">
        <v>106</v>
      </c>
      <c r="R300" s="16">
        <v>1.05</v>
      </c>
      <c r="S300" s="15">
        <v>2</v>
      </c>
      <c r="T300" s="2"/>
      <c r="U300" s="1">
        <v>50998.745175000004</v>
      </c>
      <c r="V300" s="1">
        <v>73170.846000000005</v>
      </c>
      <c r="W300" s="1">
        <v>420828.74846249999</v>
      </c>
      <c r="X300" s="1">
        <v>107465.41837500002</v>
      </c>
      <c r="Y300" s="1">
        <v>16246.274625</v>
      </c>
      <c r="Z300" s="1">
        <v>52086.763750000006</v>
      </c>
      <c r="AA300" s="1">
        <v>28939.186500000003</v>
      </c>
      <c r="AB300" s="1">
        <v>22224.5625</v>
      </c>
      <c r="AC300" s="1">
        <v>114004.5816</v>
      </c>
      <c r="AD300" s="1">
        <v>95075.049500000008</v>
      </c>
      <c r="AE300" s="1">
        <v>0</v>
      </c>
      <c r="AF300" s="4">
        <v>981040.17648749996</v>
      </c>
      <c r="AH300" s="4">
        <v>446099212</v>
      </c>
      <c r="AI300" s="4" t="s">
        <v>1727</v>
      </c>
      <c r="AJ300" s="2" t="s">
        <v>1728</v>
      </c>
      <c r="AK300" s="2" t="s">
        <v>1734</v>
      </c>
      <c r="AL300" s="4">
        <v>1</v>
      </c>
      <c r="AM300" s="4">
        <v>106</v>
      </c>
      <c r="AN300" s="4">
        <v>981040.17648749996</v>
      </c>
      <c r="AO300" s="4">
        <v>9255</v>
      </c>
      <c r="AP300" s="4">
        <v>0</v>
      </c>
      <c r="AQ300" s="77">
        <v>9255</v>
      </c>
    </row>
    <row r="301" spans="1:43" s="4" customFormat="1">
      <c r="A301" s="2">
        <v>446099218</v>
      </c>
      <c r="B301" s="10" t="s">
        <v>683</v>
      </c>
      <c r="C301" s="15">
        <v>0</v>
      </c>
      <c r="D301" s="15">
        <v>0</v>
      </c>
      <c r="E301" s="15">
        <v>5</v>
      </c>
      <c r="F301" s="15">
        <v>58</v>
      </c>
      <c r="G301" s="15">
        <v>27</v>
      </c>
      <c r="H301" s="15">
        <v>43</v>
      </c>
      <c r="I301" s="15">
        <v>5.0999999999999996</v>
      </c>
      <c r="J301" s="15">
        <v>0</v>
      </c>
      <c r="K301" s="15">
        <v>0</v>
      </c>
      <c r="L301" s="15">
        <v>0</v>
      </c>
      <c r="M301" s="15">
        <v>3</v>
      </c>
      <c r="N301" s="15">
        <v>0</v>
      </c>
      <c r="O301" s="15">
        <v>4</v>
      </c>
      <c r="P301" s="15">
        <v>1</v>
      </c>
      <c r="Q301" s="15">
        <v>136</v>
      </c>
      <c r="R301" s="16">
        <v>1.05</v>
      </c>
      <c r="S301" s="15">
        <v>1</v>
      </c>
      <c r="T301" s="2"/>
      <c r="U301" s="1">
        <v>65432.352299999999</v>
      </c>
      <c r="V301" s="1">
        <v>93879.576000000001</v>
      </c>
      <c r="W301" s="1">
        <v>524948.00714999996</v>
      </c>
      <c r="X301" s="1">
        <v>131238.15600000002</v>
      </c>
      <c r="Y301" s="1">
        <v>20210.567999999996</v>
      </c>
      <c r="Z301" s="1">
        <v>72375.284999999989</v>
      </c>
      <c r="AA301" s="1">
        <v>40234.152000000002</v>
      </c>
      <c r="AB301" s="1">
        <v>37164.130499999999</v>
      </c>
      <c r="AC301" s="1">
        <v>141823.15559999997</v>
      </c>
      <c r="AD301" s="1">
        <v>117108.05200000001</v>
      </c>
      <c r="AE301" s="1">
        <v>0</v>
      </c>
      <c r="AF301" s="4">
        <v>1244413.4345499999</v>
      </c>
      <c r="AH301" s="4">
        <v>446099218</v>
      </c>
      <c r="AI301" s="4" t="s">
        <v>1727</v>
      </c>
      <c r="AJ301" s="2" t="s">
        <v>1728</v>
      </c>
      <c r="AK301" s="2" t="s">
        <v>1735</v>
      </c>
      <c r="AL301" s="4">
        <v>1</v>
      </c>
      <c r="AM301" s="4">
        <v>136</v>
      </c>
      <c r="AN301" s="4">
        <v>1244413.4345499999</v>
      </c>
      <c r="AO301" s="4">
        <v>9150</v>
      </c>
      <c r="AP301" s="4">
        <v>0</v>
      </c>
      <c r="AQ301" s="77">
        <v>9150</v>
      </c>
    </row>
    <row r="302" spans="1:43" s="4" customFormat="1">
      <c r="A302" s="2">
        <v>446099220</v>
      </c>
      <c r="B302" s="10" t="s">
        <v>683</v>
      </c>
      <c r="C302" s="15">
        <v>0</v>
      </c>
      <c r="D302" s="15">
        <v>0</v>
      </c>
      <c r="E302" s="15">
        <v>1</v>
      </c>
      <c r="F302" s="15">
        <v>10</v>
      </c>
      <c r="G302" s="15">
        <v>4</v>
      </c>
      <c r="H302" s="15">
        <v>3</v>
      </c>
      <c r="I302" s="15">
        <v>0.71250000000000002</v>
      </c>
      <c r="J302" s="15">
        <v>0</v>
      </c>
      <c r="K302" s="15">
        <v>0</v>
      </c>
      <c r="L302" s="15">
        <v>0</v>
      </c>
      <c r="M302" s="15">
        <v>1</v>
      </c>
      <c r="N302" s="15">
        <v>0</v>
      </c>
      <c r="O302" s="15">
        <v>5</v>
      </c>
      <c r="P302" s="15">
        <v>0</v>
      </c>
      <c r="Q302" s="15">
        <v>19</v>
      </c>
      <c r="R302" s="16">
        <v>1.05</v>
      </c>
      <c r="S302" s="15">
        <v>6</v>
      </c>
      <c r="T302" s="2"/>
      <c r="U302" s="1">
        <v>9141.2845125000003</v>
      </c>
      <c r="V302" s="1">
        <v>13115.529</v>
      </c>
      <c r="W302" s="1">
        <v>85545.62506875</v>
      </c>
      <c r="X302" s="1">
        <v>19166.722312500002</v>
      </c>
      <c r="Y302" s="1">
        <v>3144.0976875000001</v>
      </c>
      <c r="Z302" s="1">
        <v>9323.958125000001</v>
      </c>
      <c r="AA302" s="1">
        <v>5219.5185000000001</v>
      </c>
      <c r="AB302" s="1">
        <v>4054.5750000000007</v>
      </c>
      <c r="AC302" s="1">
        <v>22063.117650000004</v>
      </c>
      <c r="AD302" s="1">
        <v>18030.894250000001</v>
      </c>
      <c r="AE302" s="1">
        <v>0</v>
      </c>
      <c r="AF302" s="4">
        <v>188805.32210625004</v>
      </c>
      <c r="AH302" s="4">
        <v>446099220</v>
      </c>
      <c r="AI302" s="4" t="s">
        <v>1727</v>
      </c>
      <c r="AJ302" s="2" t="s">
        <v>1728</v>
      </c>
      <c r="AK302" s="2" t="s">
        <v>1571</v>
      </c>
      <c r="AL302" s="4">
        <v>1</v>
      </c>
      <c r="AM302" s="4">
        <v>19</v>
      </c>
      <c r="AN302" s="4">
        <v>188805.32210625004</v>
      </c>
      <c r="AO302" s="4">
        <v>9937</v>
      </c>
      <c r="AP302" s="4">
        <v>0</v>
      </c>
      <c r="AQ302" s="77">
        <v>9937</v>
      </c>
    </row>
    <row r="303" spans="1:43" s="4" customFormat="1">
      <c r="A303" s="2">
        <v>446099238</v>
      </c>
      <c r="B303" s="10" t="s">
        <v>683</v>
      </c>
      <c r="C303" s="15">
        <v>0</v>
      </c>
      <c r="D303" s="15">
        <v>0</v>
      </c>
      <c r="E303" s="15">
        <v>1</v>
      </c>
      <c r="F303" s="15">
        <v>6</v>
      </c>
      <c r="G303" s="15">
        <v>3</v>
      </c>
      <c r="H303" s="15">
        <v>0</v>
      </c>
      <c r="I303" s="15">
        <v>0.41249999999999998</v>
      </c>
      <c r="J303" s="15">
        <v>0</v>
      </c>
      <c r="K303" s="15">
        <v>0</v>
      </c>
      <c r="L303" s="15">
        <v>0</v>
      </c>
      <c r="M303" s="15">
        <v>1</v>
      </c>
      <c r="N303" s="15">
        <v>0</v>
      </c>
      <c r="O303" s="15">
        <v>0</v>
      </c>
      <c r="P303" s="15">
        <v>1</v>
      </c>
      <c r="Q303" s="15">
        <v>11</v>
      </c>
      <c r="R303" s="16">
        <v>1.05</v>
      </c>
      <c r="S303" s="15">
        <v>2</v>
      </c>
      <c r="T303" s="2"/>
      <c r="U303" s="1">
        <v>5292.3226125000001</v>
      </c>
      <c r="V303" s="1">
        <v>7593.2009999999991</v>
      </c>
      <c r="W303" s="1">
        <v>42004.509618750009</v>
      </c>
      <c r="X303" s="1">
        <v>11437.420312499999</v>
      </c>
      <c r="Y303" s="1">
        <v>1695.9271875000002</v>
      </c>
      <c r="Z303" s="1">
        <v>4943.3931250000005</v>
      </c>
      <c r="AA303" s="1">
        <v>2838.6539999999995</v>
      </c>
      <c r="AB303" s="1">
        <v>1727.2500000000002</v>
      </c>
      <c r="AC303" s="1">
        <v>11900.780849999999</v>
      </c>
      <c r="AD303" s="1">
        <v>9997.928249999999</v>
      </c>
      <c r="AE303" s="1">
        <v>0</v>
      </c>
      <c r="AF303" s="4">
        <v>99431.386956250004</v>
      </c>
      <c r="AH303" s="4">
        <v>446099238</v>
      </c>
      <c r="AI303" s="4" t="s">
        <v>1727</v>
      </c>
      <c r="AJ303" s="2" t="s">
        <v>1728</v>
      </c>
      <c r="AK303" s="2" t="s">
        <v>1736</v>
      </c>
      <c r="AL303" s="4">
        <v>1</v>
      </c>
      <c r="AM303" s="4">
        <v>11</v>
      </c>
      <c r="AN303" s="4">
        <v>99431.386956250004</v>
      </c>
      <c r="AO303" s="4">
        <v>9039</v>
      </c>
      <c r="AP303" s="4">
        <v>0</v>
      </c>
      <c r="AQ303" s="77">
        <v>9039</v>
      </c>
    </row>
    <row r="304" spans="1:43" s="4" customFormat="1">
      <c r="A304" s="2">
        <v>446099244</v>
      </c>
      <c r="B304" s="10" t="s">
        <v>683</v>
      </c>
      <c r="C304" s="15">
        <v>0</v>
      </c>
      <c r="D304" s="15">
        <v>0</v>
      </c>
      <c r="E304" s="15">
        <v>0</v>
      </c>
      <c r="F304" s="15">
        <v>1</v>
      </c>
      <c r="G304" s="15">
        <v>3</v>
      </c>
      <c r="H304" s="15">
        <v>4</v>
      </c>
      <c r="I304" s="15">
        <v>0.33750000000000002</v>
      </c>
      <c r="J304" s="15">
        <v>0</v>
      </c>
      <c r="K304" s="15">
        <v>0</v>
      </c>
      <c r="L304" s="15">
        <v>0</v>
      </c>
      <c r="M304" s="15">
        <v>1</v>
      </c>
      <c r="N304" s="15">
        <v>0</v>
      </c>
      <c r="O304" s="15">
        <v>1</v>
      </c>
      <c r="P304" s="15">
        <v>2</v>
      </c>
      <c r="Q304" s="15">
        <v>9</v>
      </c>
      <c r="R304" s="16">
        <v>1.05</v>
      </c>
      <c r="S304" s="15">
        <v>8</v>
      </c>
      <c r="T304" s="2"/>
      <c r="U304" s="1">
        <v>4330.0821375000005</v>
      </c>
      <c r="V304" s="1">
        <v>6212.6189999999997</v>
      </c>
      <c r="W304" s="1">
        <v>45605.592506250003</v>
      </c>
      <c r="X304" s="1">
        <v>7903.0074375000013</v>
      </c>
      <c r="Y304" s="1">
        <v>1590.4835625000001</v>
      </c>
      <c r="Z304" s="1">
        <v>5091.7543750000004</v>
      </c>
      <c r="AA304" s="1">
        <v>2993.97</v>
      </c>
      <c r="AB304" s="1">
        <v>3019.1174999999998</v>
      </c>
      <c r="AC304" s="1">
        <v>11161.37715</v>
      </c>
      <c r="AD304" s="1">
        <v>8652.4367500000008</v>
      </c>
      <c r="AE304" s="1">
        <v>0</v>
      </c>
      <c r="AF304" s="4">
        <v>96560.440418750019</v>
      </c>
      <c r="AH304" s="4">
        <v>446099244</v>
      </c>
      <c r="AI304" s="4" t="s">
        <v>1727</v>
      </c>
      <c r="AJ304" s="2" t="s">
        <v>1728</v>
      </c>
      <c r="AK304" s="2" t="s">
        <v>1572</v>
      </c>
      <c r="AL304" s="4">
        <v>1</v>
      </c>
      <c r="AM304" s="4">
        <v>9</v>
      </c>
      <c r="AN304" s="4">
        <v>96560.440418750019</v>
      </c>
      <c r="AO304" s="4">
        <v>10729</v>
      </c>
      <c r="AP304" s="4">
        <v>0</v>
      </c>
      <c r="AQ304" s="77">
        <v>10729</v>
      </c>
    </row>
    <row r="305" spans="1:43" s="4" customFormat="1">
      <c r="A305" s="2">
        <v>446099266</v>
      </c>
      <c r="B305" s="10" t="s">
        <v>683</v>
      </c>
      <c r="C305" s="15">
        <v>0</v>
      </c>
      <c r="D305" s="15">
        <v>0</v>
      </c>
      <c r="E305" s="15">
        <v>1</v>
      </c>
      <c r="F305" s="15">
        <v>4</v>
      </c>
      <c r="G305" s="15">
        <v>2</v>
      </c>
      <c r="H305" s="15">
        <v>1</v>
      </c>
      <c r="I305" s="15">
        <v>0.3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8</v>
      </c>
      <c r="R305" s="16">
        <v>1.05</v>
      </c>
      <c r="S305" s="15">
        <v>1</v>
      </c>
      <c r="T305" s="2"/>
      <c r="U305" s="1">
        <v>3848.9619000000002</v>
      </c>
      <c r="V305" s="1">
        <v>5522.3279999999995</v>
      </c>
      <c r="W305" s="1">
        <v>28104.225450000002</v>
      </c>
      <c r="X305" s="1">
        <v>8152.4835000000012</v>
      </c>
      <c r="Y305" s="1">
        <v>1155.5040000000001</v>
      </c>
      <c r="Z305" s="1">
        <v>3856.9850000000001</v>
      </c>
      <c r="AA305" s="1">
        <v>2149.1400000000003</v>
      </c>
      <c r="AB305" s="1">
        <v>1608.096</v>
      </c>
      <c r="AC305" s="1">
        <v>8108.4318000000003</v>
      </c>
      <c r="AD305" s="1">
        <v>6850.7160000000003</v>
      </c>
      <c r="AE305" s="1">
        <v>0</v>
      </c>
      <c r="AF305" s="4">
        <v>69356.871650000001</v>
      </c>
      <c r="AH305" s="4">
        <v>446099266</v>
      </c>
      <c r="AI305" s="4" t="s">
        <v>1727</v>
      </c>
      <c r="AJ305" s="2" t="s">
        <v>1728</v>
      </c>
      <c r="AK305" s="2" t="s">
        <v>1737</v>
      </c>
      <c r="AL305" s="4">
        <v>1</v>
      </c>
      <c r="AM305" s="4">
        <v>8</v>
      </c>
      <c r="AN305" s="4">
        <v>69356.871650000001</v>
      </c>
      <c r="AO305" s="4">
        <v>8670</v>
      </c>
      <c r="AP305" s="4">
        <v>0</v>
      </c>
      <c r="AQ305" s="77">
        <v>8670</v>
      </c>
    </row>
    <row r="306" spans="1:43" s="4" customFormat="1">
      <c r="A306" s="2">
        <v>446099285</v>
      </c>
      <c r="B306" s="10" t="s">
        <v>683</v>
      </c>
      <c r="C306" s="15">
        <v>0</v>
      </c>
      <c r="D306" s="15">
        <v>0</v>
      </c>
      <c r="E306" s="15">
        <v>6</v>
      </c>
      <c r="F306" s="15">
        <v>34</v>
      </c>
      <c r="G306" s="15">
        <v>10</v>
      </c>
      <c r="H306" s="15">
        <v>18</v>
      </c>
      <c r="I306" s="15">
        <v>2.6625000000000001</v>
      </c>
      <c r="J306" s="15">
        <v>0</v>
      </c>
      <c r="K306" s="15">
        <v>0</v>
      </c>
      <c r="L306" s="15">
        <v>0</v>
      </c>
      <c r="M306" s="15">
        <v>3</v>
      </c>
      <c r="N306" s="15">
        <v>0</v>
      </c>
      <c r="O306" s="15">
        <v>8</v>
      </c>
      <c r="P306" s="15">
        <v>0</v>
      </c>
      <c r="Q306" s="15">
        <v>71</v>
      </c>
      <c r="R306" s="16">
        <v>1.05</v>
      </c>
      <c r="S306" s="15">
        <v>2</v>
      </c>
      <c r="T306" s="2"/>
      <c r="U306" s="1">
        <v>34159.536862500005</v>
      </c>
      <c r="V306" s="1">
        <v>49010.661</v>
      </c>
      <c r="W306" s="1">
        <v>290744.38299374998</v>
      </c>
      <c r="X306" s="1">
        <v>70659.431062499993</v>
      </c>
      <c r="Y306" s="1">
        <v>10916.6859375</v>
      </c>
      <c r="Z306" s="1">
        <v>36619.575625000005</v>
      </c>
      <c r="AA306" s="1">
        <v>20116.561500000003</v>
      </c>
      <c r="AB306" s="1">
        <v>17198.538</v>
      </c>
      <c r="AC306" s="1">
        <v>76605.329849999995</v>
      </c>
      <c r="AD306" s="1">
        <v>63500.303249999997</v>
      </c>
      <c r="AE306" s="1">
        <v>0</v>
      </c>
      <c r="AF306" s="4">
        <v>669531.00608125003</v>
      </c>
      <c r="AH306" s="4">
        <v>446099285</v>
      </c>
      <c r="AI306" s="4" t="s">
        <v>1727</v>
      </c>
      <c r="AJ306" s="2" t="s">
        <v>1728</v>
      </c>
      <c r="AK306" s="2" t="s">
        <v>1573</v>
      </c>
      <c r="AL306" s="4">
        <v>1</v>
      </c>
      <c r="AM306" s="4">
        <v>71</v>
      </c>
      <c r="AN306" s="4">
        <v>669531.00608125003</v>
      </c>
      <c r="AO306" s="4">
        <v>9430</v>
      </c>
      <c r="AP306" s="4">
        <v>0</v>
      </c>
      <c r="AQ306" s="77">
        <v>9430</v>
      </c>
    </row>
    <row r="307" spans="1:43" s="4" customFormat="1">
      <c r="A307" s="2">
        <v>446099293</v>
      </c>
      <c r="B307" s="10" t="s">
        <v>683</v>
      </c>
      <c r="C307" s="15">
        <v>0</v>
      </c>
      <c r="D307" s="15">
        <v>0</v>
      </c>
      <c r="E307" s="15">
        <v>0</v>
      </c>
      <c r="F307" s="15">
        <v>2</v>
      </c>
      <c r="G307" s="15">
        <v>2</v>
      </c>
      <c r="H307" s="15">
        <v>2</v>
      </c>
      <c r="I307" s="15">
        <v>0.22500000000000001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6</v>
      </c>
      <c r="R307" s="16">
        <v>1.05</v>
      </c>
      <c r="S307" s="15">
        <v>1</v>
      </c>
      <c r="T307" s="2"/>
      <c r="U307" s="1">
        <v>2886.7214250000002</v>
      </c>
      <c r="V307" s="1">
        <v>4141.7460000000001</v>
      </c>
      <c r="W307" s="1">
        <v>22051.923337499997</v>
      </c>
      <c r="X307" s="1">
        <v>5594.0036249999994</v>
      </c>
      <c r="Y307" s="1">
        <v>879.89737500000001</v>
      </c>
      <c r="Z307" s="1">
        <v>3219.9762500000002</v>
      </c>
      <c r="AA307" s="1">
        <v>1842.4770000000001</v>
      </c>
      <c r="AB307" s="1">
        <v>1759.2540000000001</v>
      </c>
      <c r="AC307" s="1">
        <v>6174.5271000000002</v>
      </c>
      <c r="AD307" s="1">
        <v>5037.8845000000001</v>
      </c>
      <c r="AE307" s="1">
        <v>0</v>
      </c>
      <c r="AF307" s="4">
        <v>53588.410612499996</v>
      </c>
      <c r="AH307" s="4">
        <v>446099293</v>
      </c>
      <c r="AI307" s="4" t="s">
        <v>1727</v>
      </c>
      <c r="AJ307" s="2" t="s">
        <v>1728</v>
      </c>
      <c r="AK307" s="2" t="s">
        <v>1574</v>
      </c>
      <c r="AL307" s="4">
        <v>1</v>
      </c>
      <c r="AM307" s="4">
        <v>6</v>
      </c>
      <c r="AN307" s="4">
        <v>53588.410612499996</v>
      </c>
      <c r="AO307" s="4">
        <v>8931</v>
      </c>
      <c r="AP307" s="4">
        <v>0</v>
      </c>
      <c r="AQ307" s="77">
        <v>8931</v>
      </c>
    </row>
    <row r="308" spans="1:43" s="4" customFormat="1">
      <c r="A308" s="2">
        <v>446099307</v>
      </c>
      <c r="B308" s="10" t="s">
        <v>683</v>
      </c>
      <c r="C308" s="15">
        <v>0</v>
      </c>
      <c r="D308" s="15">
        <v>0</v>
      </c>
      <c r="E308" s="15">
        <v>5</v>
      </c>
      <c r="F308" s="15">
        <v>8</v>
      </c>
      <c r="G308" s="15">
        <v>3</v>
      </c>
      <c r="H308" s="15">
        <v>3</v>
      </c>
      <c r="I308" s="15">
        <v>0.71250000000000002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1</v>
      </c>
      <c r="P308" s="15">
        <v>1</v>
      </c>
      <c r="Q308" s="15">
        <v>19</v>
      </c>
      <c r="R308" s="16">
        <v>1.05</v>
      </c>
      <c r="S308" s="15">
        <v>2</v>
      </c>
      <c r="T308" s="2"/>
      <c r="U308" s="1">
        <v>9141.2845125000003</v>
      </c>
      <c r="V308" s="1">
        <v>13115.529</v>
      </c>
      <c r="W308" s="1">
        <v>74263.112568750003</v>
      </c>
      <c r="X308" s="1">
        <v>19556.849812500001</v>
      </c>
      <c r="Y308" s="1">
        <v>2867.8216875000003</v>
      </c>
      <c r="Z308" s="1">
        <v>9323.9581250000028</v>
      </c>
      <c r="AA308" s="1">
        <v>5066.9955000000009</v>
      </c>
      <c r="AB308" s="1">
        <v>3784.2734999999998</v>
      </c>
      <c r="AC308" s="1">
        <v>20124.42915</v>
      </c>
      <c r="AD308" s="1">
        <v>16900.544249999999</v>
      </c>
      <c r="AE308" s="1">
        <v>0</v>
      </c>
      <c r="AF308" s="4">
        <v>174144.79810625003</v>
      </c>
      <c r="AH308" s="4">
        <v>446099307</v>
      </c>
      <c r="AI308" s="4" t="s">
        <v>1727</v>
      </c>
      <c r="AJ308" s="2" t="s">
        <v>1728</v>
      </c>
      <c r="AK308" s="2" t="s">
        <v>1738</v>
      </c>
      <c r="AL308" s="4">
        <v>1</v>
      </c>
      <c r="AM308" s="4">
        <v>19</v>
      </c>
      <c r="AN308" s="4">
        <v>174144.79810625003</v>
      </c>
      <c r="AO308" s="4">
        <v>9166</v>
      </c>
      <c r="AP308" s="4">
        <v>0</v>
      </c>
      <c r="AQ308" s="77">
        <v>9166</v>
      </c>
    </row>
    <row r="309" spans="1:43" s="4" customFormat="1">
      <c r="A309" s="2">
        <v>446099323</v>
      </c>
      <c r="B309" s="10" t="s">
        <v>683</v>
      </c>
      <c r="C309" s="15">
        <v>0</v>
      </c>
      <c r="D309" s="15">
        <v>0</v>
      </c>
      <c r="E309" s="15">
        <v>0</v>
      </c>
      <c r="F309" s="15">
        <v>0</v>
      </c>
      <c r="G309" s="15">
        <v>1</v>
      </c>
      <c r="H309" s="15">
        <v>0</v>
      </c>
      <c r="I309" s="15">
        <v>3.7499999999999999E-2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1</v>
      </c>
      <c r="R309" s="16">
        <v>1.05</v>
      </c>
      <c r="S309" s="15">
        <v>1</v>
      </c>
      <c r="T309" s="2"/>
      <c r="U309" s="1">
        <v>481.12023750000003</v>
      </c>
      <c r="V309" s="1">
        <v>690.29099999999994</v>
      </c>
      <c r="W309" s="1">
        <v>3111.79955625</v>
      </c>
      <c r="X309" s="1">
        <v>889.14393750000011</v>
      </c>
      <c r="Y309" s="1">
        <v>151.53206249999999</v>
      </c>
      <c r="Z309" s="1">
        <v>449.39937500000002</v>
      </c>
      <c r="AA309" s="1">
        <v>306.58950000000004</v>
      </c>
      <c r="AB309" s="1">
        <v>224.50050000000002</v>
      </c>
      <c r="AC309" s="1">
        <v>1063.3948499999999</v>
      </c>
      <c r="AD309" s="1">
        <v>836.66075000000001</v>
      </c>
      <c r="AE309" s="1">
        <v>0</v>
      </c>
      <c r="AF309" s="4">
        <v>8204.4317687500006</v>
      </c>
      <c r="AH309" s="4">
        <v>446099323</v>
      </c>
      <c r="AI309" s="4" t="s">
        <v>1727</v>
      </c>
      <c r="AJ309" s="2" t="s">
        <v>1728</v>
      </c>
      <c r="AK309" s="2" t="s">
        <v>1739</v>
      </c>
      <c r="AL309" s="4">
        <v>1</v>
      </c>
      <c r="AM309" s="4">
        <v>1</v>
      </c>
      <c r="AN309" s="4">
        <v>8204.4317687500006</v>
      </c>
      <c r="AO309" s="4">
        <v>8204</v>
      </c>
      <c r="AP309" s="4">
        <v>0</v>
      </c>
      <c r="AQ309" s="77">
        <v>8204</v>
      </c>
    </row>
    <row r="310" spans="1:43" s="4" customFormat="1">
      <c r="A310" s="2">
        <v>446099350</v>
      </c>
      <c r="B310" s="10" t="s">
        <v>683</v>
      </c>
      <c r="C310" s="15">
        <v>0</v>
      </c>
      <c r="D310" s="15">
        <v>0</v>
      </c>
      <c r="E310" s="15">
        <v>2</v>
      </c>
      <c r="F310" s="15">
        <v>6</v>
      </c>
      <c r="G310" s="15">
        <v>1</v>
      </c>
      <c r="H310" s="15">
        <v>0</v>
      </c>
      <c r="I310" s="15">
        <v>0.33750000000000002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2</v>
      </c>
      <c r="P310" s="15">
        <v>0</v>
      </c>
      <c r="Q310" s="15">
        <v>9</v>
      </c>
      <c r="R310" s="16">
        <v>1.05</v>
      </c>
      <c r="S310" s="15">
        <v>5</v>
      </c>
      <c r="T310" s="2"/>
      <c r="U310" s="1">
        <v>4330.0821375000005</v>
      </c>
      <c r="V310" s="1">
        <v>6212.6189999999997</v>
      </c>
      <c r="W310" s="1">
        <v>37510.880006250001</v>
      </c>
      <c r="X310" s="1">
        <v>9821.8194375000003</v>
      </c>
      <c r="Y310" s="1">
        <v>1421.8955624999999</v>
      </c>
      <c r="Z310" s="1">
        <v>4044.5943750000001</v>
      </c>
      <c r="AA310" s="1">
        <v>2149.2135000000003</v>
      </c>
      <c r="AB310" s="1">
        <v>1232.4375</v>
      </c>
      <c r="AC310" s="1">
        <v>9977.5966499999995</v>
      </c>
      <c r="AD310" s="1">
        <v>8452.0067500000005</v>
      </c>
      <c r="AE310" s="1">
        <v>0</v>
      </c>
      <c r="AF310" s="4">
        <v>85153.144918750011</v>
      </c>
      <c r="AH310" s="4">
        <v>446099350</v>
      </c>
      <c r="AI310" s="4" t="s">
        <v>1727</v>
      </c>
      <c r="AJ310" s="2" t="s">
        <v>1728</v>
      </c>
      <c r="AK310" s="2" t="s">
        <v>1740</v>
      </c>
      <c r="AL310" s="4">
        <v>1</v>
      </c>
      <c r="AM310" s="4">
        <v>9</v>
      </c>
      <c r="AN310" s="4">
        <v>85153.144918750011</v>
      </c>
      <c r="AO310" s="4">
        <v>9461</v>
      </c>
      <c r="AP310" s="4">
        <v>0</v>
      </c>
      <c r="AQ310" s="77">
        <v>9461</v>
      </c>
    </row>
    <row r="311" spans="1:43" s="4" customFormat="1">
      <c r="A311" s="2">
        <v>446099352</v>
      </c>
      <c r="B311" s="10" t="s">
        <v>683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v>1</v>
      </c>
      <c r="I311" s="15">
        <v>3.7499999999999999E-2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1</v>
      </c>
      <c r="Q311" s="15">
        <v>1</v>
      </c>
      <c r="R311" s="16">
        <v>1.05</v>
      </c>
      <c r="S311" s="15">
        <v>10</v>
      </c>
      <c r="T311" s="2"/>
      <c r="U311" s="1">
        <v>481.12023750000003</v>
      </c>
      <c r="V311" s="1">
        <v>690.29099999999994</v>
      </c>
      <c r="W311" s="1">
        <v>7819.9575562500004</v>
      </c>
      <c r="X311" s="1">
        <v>791.2734375</v>
      </c>
      <c r="Y311" s="1">
        <v>222.1760625</v>
      </c>
      <c r="Z311" s="1">
        <v>711.18937500000004</v>
      </c>
      <c r="AA311" s="1">
        <v>384.32099999999997</v>
      </c>
      <c r="AB311" s="1">
        <v>517.68150000000003</v>
      </c>
      <c r="AC311" s="1">
        <v>1559.1313500000001</v>
      </c>
      <c r="AD311" s="1">
        <v>1136.94075</v>
      </c>
      <c r="AE311" s="1">
        <v>0</v>
      </c>
      <c r="AF311" s="4">
        <v>14314.08226875</v>
      </c>
      <c r="AH311" s="4">
        <v>446099352</v>
      </c>
      <c r="AI311" s="4" t="s">
        <v>1727</v>
      </c>
      <c r="AJ311" s="2" t="s">
        <v>1728</v>
      </c>
      <c r="AK311" s="2" t="s">
        <v>1741</v>
      </c>
      <c r="AL311" s="4">
        <v>1</v>
      </c>
      <c r="AM311" s="4">
        <v>1</v>
      </c>
      <c r="AN311" s="4">
        <v>14314.08226875</v>
      </c>
      <c r="AO311" s="4">
        <v>14314</v>
      </c>
      <c r="AP311" s="4">
        <v>0</v>
      </c>
      <c r="AQ311" s="77">
        <v>14314</v>
      </c>
    </row>
    <row r="312" spans="1:43" s="4" customFormat="1">
      <c r="A312" s="2">
        <v>446099625</v>
      </c>
      <c r="B312" s="10" t="s">
        <v>683</v>
      </c>
      <c r="C312" s="15">
        <v>0</v>
      </c>
      <c r="D312" s="15">
        <v>0</v>
      </c>
      <c r="E312" s="15">
        <v>0</v>
      </c>
      <c r="F312" s="15">
        <v>1</v>
      </c>
      <c r="G312" s="15">
        <v>3</v>
      </c>
      <c r="H312" s="15">
        <v>3</v>
      </c>
      <c r="I312" s="15">
        <v>0.26250000000000001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1</v>
      </c>
      <c r="P312" s="15">
        <v>1</v>
      </c>
      <c r="Q312" s="15">
        <v>7</v>
      </c>
      <c r="R312" s="16">
        <v>1.05</v>
      </c>
      <c r="S312" s="15">
        <v>7</v>
      </c>
      <c r="T312" s="2"/>
      <c r="U312" s="1">
        <v>3367.8416625</v>
      </c>
      <c r="V312" s="1">
        <v>4832.0369999999994</v>
      </c>
      <c r="W312" s="1">
        <v>32692.285893749999</v>
      </c>
      <c r="X312" s="1">
        <v>6157.8365624999997</v>
      </c>
      <c r="Y312" s="1">
        <v>1183.0179375000002</v>
      </c>
      <c r="Z312" s="1">
        <v>3931.1656250000001</v>
      </c>
      <c r="AA312" s="1">
        <v>2303.0594999999998</v>
      </c>
      <c r="AB312" s="1">
        <v>2363.991</v>
      </c>
      <c r="AC312" s="1">
        <v>8301.8659500000012</v>
      </c>
      <c r="AD312" s="1">
        <v>6447.0652500000006</v>
      </c>
      <c r="AE312" s="1">
        <v>0</v>
      </c>
      <c r="AF312" s="4">
        <v>71580.166381250005</v>
      </c>
      <c r="AH312" s="4">
        <v>446099625</v>
      </c>
      <c r="AI312" s="4" t="s">
        <v>1727</v>
      </c>
      <c r="AJ312" s="2" t="s">
        <v>1728</v>
      </c>
      <c r="AK312" s="2" t="s">
        <v>1651</v>
      </c>
      <c r="AL312" s="4">
        <v>1</v>
      </c>
      <c r="AM312" s="4">
        <v>7</v>
      </c>
      <c r="AN312" s="4">
        <v>71580.166381250005</v>
      </c>
      <c r="AO312" s="4">
        <v>10226</v>
      </c>
      <c r="AP312" s="4">
        <v>0</v>
      </c>
      <c r="AQ312" s="77">
        <v>10226</v>
      </c>
    </row>
    <row r="313" spans="1:43" s="4" customFormat="1">
      <c r="A313" s="2">
        <v>446099650</v>
      </c>
      <c r="B313" s="10" t="s">
        <v>683</v>
      </c>
      <c r="C313" s="15">
        <v>0</v>
      </c>
      <c r="D313" s="15">
        <v>0</v>
      </c>
      <c r="E313" s="15">
        <v>1</v>
      </c>
      <c r="F313" s="15">
        <v>1</v>
      </c>
      <c r="G313" s="15">
        <v>0</v>
      </c>
      <c r="H313" s="15">
        <v>0</v>
      </c>
      <c r="I313" s="15">
        <v>7.4999999999999997E-2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2</v>
      </c>
      <c r="R313" s="16">
        <v>1.05</v>
      </c>
      <c r="S313" s="15">
        <v>1</v>
      </c>
      <c r="T313" s="2"/>
      <c r="U313" s="1">
        <v>962.24047500000006</v>
      </c>
      <c r="V313" s="1">
        <v>1380.5819999999999</v>
      </c>
      <c r="W313" s="1">
        <v>6983.2531124999996</v>
      </c>
      <c r="X313" s="1">
        <v>2233.1688749999998</v>
      </c>
      <c r="Y313" s="1">
        <v>282.001125</v>
      </c>
      <c r="Z313" s="1">
        <v>898.79875000000004</v>
      </c>
      <c r="AA313" s="1">
        <v>460.65600000000006</v>
      </c>
      <c r="AB313" s="1">
        <v>229.07850000000002</v>
      </c>
      <c r="AC313" s="1">
        <v>1978.8867</v>
      </c>
      <c r="AD313" s="1">
        <v>1747.5315000000001</v>
      </c>
      <c r="AE313" s="1">
        <v>0</v>
      </c>
      <c r="AF313" s="4">
        <v>17156.197037500002</v>
      </c>
      <c r="AH313" s="4">
        <v>446099650</v>
      </c>
      <c r="AI313" s="4" t="s">
        <v>1727</v>
      </c>
      <c r="AJ313" s="2" t="s">
        <v>1728</v>
      </c>
      <c r="AK313" s="2" t="s">
        <v>1652</v>
      </c>
      <c r="AL313" s="4">
        <v>1</v>
      </c>
      <c r="AM313" s="4">
        <v>2</v>
      </c>
      <c r="AN313" s="4">
        <v>17156.197037500002</v>
      </c>
      <c r="AO313" s="4">
        <v>8578</v>
      </c>
      <c r="AP313" s="4">
        <v>0</v>
      </c>
      <c r="AQ313" s="77">
        <v>8578</v>
      </c>
    </row>
    <row r="314" spans="1:43" s="4" customFormat="1">
      <c r="A314" s="2">
        <v>446099690</v>
      </c>
      <c r="B314" s="10" t="s">
        <v>683</v>
      </c>
      <c r="C314" s="15">
        <v>0</v>
      </c>
      <c r="D314" s="15">
        <v>0</v>
      </c>
      <c r="E314" s="15">
        <v>0</v>
      </c>
      <c r="F314" s="15">
        <v>0</v>
      </c>
      <c r="G314" s="15">
        <v>5</v>
      </c>
      <c r="H314" s="15">
        <v>7</v>
      </c>
      <c r="I314" s="15">
        <v>0.45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2</v>
      </c>
      <c r="P314" s="15">
        <v>2</v>
      </c>
      <c r="Q314" s="15">
        <v>12</v>
      </c>
      <c r="R314" s="16">
        <v>1.05</v>
      </c>
      <c r="S314" s="15">
        <v>8</v>
      </c>
      <c r="T314" s="2"/>
      <c r="U314" s="1">
        <v>5773.4428500000004</v>
      </c>
      <c r="V314" s="1">
        <v>8283.4920000000002</v>
      </c>
      <c r="W314" s="1">
        <v>59843.577675000008</v>
      </c>
      <c r="X314" s="1">
        <v>9984.6337499999991</v>
      </c>
      <c r="Y314" s="1">
        <v>2082.7852499999999</v>
      </c>
      <c r="Z314" s="1">
        <v>7225.3225000000002</v>
      </c>
      <c r="AA314" s="1">
        <v>4223.1945000000005</v>
      </c>
      <c r="AB314" s="1">
        <v>4746.2730000000001</v>
      </c>
      <c r="AC314" s="1">
        <v>14616.161700000002</v>
      </c>
      <c r="AD314" s="1">
        <v>11131.099</v>
      </c>
      <c r="AE314" s="1">
        <v>0</v>
      </c>
      <c r="AF314" s="4">
        <v>127909.982225</v>
      </c>
      <c r="AH314" s="4">
        <v>446099690</v>
      </c>
      <c r="AI314" s="4" t="s">
        <v>1727</v>
      </c>
      <c r="AJ314" s="2" t="s">
        <v>1728</v>
      </c>
      <c r="AK314" s="2" t="s">
        <v>1742</v>
      </c>
      <c r="AL314" s="4">
        <v>1</v>
      </c>
      <c r="AM314" s="4">
        <v>12</v>
      </c>
      <c r="AN314" s="4">
        <v>127909.982225</v>
      </c>
      <c r="AO314" s="4">
        <v>10659</v>
      </c>
      <c r="AP314" s="4">
        <v>0</v>
      </c>
      <c r="AQ314" s="77">
        <v>10659</v>
      </c>
    </row>
    <row r="315" spans="1:43" s="4" customFormat="1">
      <c r="A315" s="2">
        <v>447101025</v>
      </c>
      <c r="B315" s="10" t="s">
        <v>695</v>
      </c>
      <c r="C315" s="15">
        <v>0</v>
      </c>
      <c r="D315" s="15">
        <v>0</v>
      </c>
      <c r="E315" s="15">
        <v>0</v>
      </c>
      <c r="F315" s="15">
        <v>2</v>
      </c>
      <c r="G315" s="15">
        <v>4</v>
      </c>
      <c r="H315" s="15">
        <v>0</v>
      </c>
      <c r="I315" s="15">
        <v>0.22500000000000001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1</v>
      </c>
      <c r="P315" s="15">
        <v>0</v>
      </c>
      <c r="Q315" s="15">
        <v>6</v>
      </c>
      <c r="R315" s="16">
        <v>1.044</v>
      </c>
      <c r="S315" s="15">
        <v>4</v>
      </c>
      <c r="T315" s="2"/>
      <c r="U315" s="1">
        <v>2870.2258740000002</v>
      </c>
      <c r="V315" s="1">
        <v>4118.07888</v>
      </c>
      <c r="W315" s="1">
        <v>22501.302506999997</v>
      </c>
      <c r="X315" s="1">
        <v>5756.6603699999996</v>
      </c>
      <c r="Y315" s="1">
        <v>953.10675000000003</v>
      </c>
      <c r="Z315" s="1">
        <v>2696.3962500000002</v>
      </c>
      <c r="AA315" s="1">
        <v>1677.3739200000002</v>
      </c>
      <c r="AB315" s="1">
        <v>1166.18976</v>
      </c>
      <c r="AC315" s="1">
        <v>6688.2836880000013</v>
      </c>
      <c r="AD315" s="1">
        <v>5403.6045000000004</v>
      </c>
      <c r="AE315" s="1">
        <v>0</v>
      </c>
      <c r="AF315" s="4">
        <v>53831.222498999996</v>
      </c>
      <c r="AH315" s="4">
        <v>447101025</v>
      </c>
      <c r="AI315" s="4" t="s">
        <v>1743</v>
      </c>
      <c r="AJ315" s="2" t="s">
        <v>1663</v>
      </c>
      <c r="AK315" s="2" t="s">
        <v>1744</v>
      </c>
      <c r="AL315" s="4">
        <v>1</v>
      </c>
      <c r="AM315" s="4">
        <v>6</v>
      </c>
      <c r="AN315" s="4">
        <v>53831.222498999996</v>
      </c>
      <c r="AO315" s="4">
        <v>8972</v>
      </c>
      <c r="AP315" s="4">
        <v>0</v>
      </c>
      <c r="AQ315" s="77">
        <v>8972</v>
      </c>
    </row>
    <row r="316" spans="1:43" s="4" customFormat="1">
      <c r="A316" s="2">
        <v>447101101</v>
      </c>
      <c r="B316" s="10" t="s">
        <v>695</v>
      </c>
      <c r="C316" s="15">
        <v>0</v>
      </c>
      <c r="D316" s="15">
        <v>0</v>
      </c>
      <c r="E316" s="15">
        <v>50</v>
      </c>
      <c r="F316" s="15">
        <v>245</v>
      </c>
      <c r="G316" s="15">
        <v>132</v>
      </c>
      <c r="H316" s="15">
        <v>0</v>
      </c>
      <c r="I316" s="15">
        <v>16.087499999999999</v>
      </c>
      <c r="J316" s="15">
        <v>0</v>
      </c>
      <c r="K316" s="15">
        <v>0</v>
      </c>
      <c r="L316" s="15">
        <v>0</v>
      </c>
      <c r="M316" s="15">
        <v>2</v>
      </c>
      <c r="N316" s="15">
        <v>0</v>
      </c>
      <c r="O316" s="15">
        <v>16</v>
      </c>
      <c r="P316" s="15">
        <v>3</v>
      </c>
      <c r="Q316" s="15">
        <v>429</v>
      </c>
      <c r="R316" s="16">
        <v>1.044</v>
      </c>
      <c r="S316" s="15">
        <v>1</v>
      </c>
      <c r="T316" s="2"/>
      <c r="U316" s="1">
        <v>205221.14999100001</v>
      </c>
      <c r="V316" s="1">
        <v>294442.63991999999</v>
      </c>
      <c r="W316" s="1">
        <v>1501272.6787304997</v>
      </c>
      <c r="X316" s="1">
        <v>446103.39109500003</v>
      </c>
      <c r="Y316" s="1">
        <v>62905.448745000009</v>
      </c>
      <c r="Z316" s="1">
        <v>192792.331875</v>
      </c>
      <c r="AA316" s="1">
        <v>108406.72584</v>
      </c>
      <c r="AB316" s="1">
        <v>67775.143680000008</v>
      </c>
      <c r="AC316" s="1">
        <v>441419.18677200004</v>
      </c>
      <c r="AD316" s="1">
        <v>376039.00175000005</v>
      </c>
      <c r="AE316" s="1">
        <v>0</v>
      </c>
      <c r="AF316" s="4">
        <v>3696377.6983985007</v>
      </c>
      <c r="AH316" s="4">
        <v>447101101</v>
      </c>
      <c r="AI316" s="4" t="s">
        <v>1743</v>
      </c>
      <c r="AJ316" s="2" t="s">
        <v>1663</v>
      </c>
      <c r="AK316" s="2" t="s">
        <v>1663</v>
      </c>
      <c r="AL316" s="4">
        <v>1</v>
      </c>
      <c r="AM316" s="4">
        <v>429</v>
      </c>
      <c r="AN316" s="4">
        <v>3696377.6983985007</v>
      </c>
      <c r="AO316" s="4">
        <v>8616</v>
      </c>
      <c r="AP316" s="4">
        <v>0</v>
      </c>
      <c r="AQ316" s="77">
        <v>8616</v>
      </c>
    </row>
    <row r="317" spans="1:43" s="4" customFormat="1">
      <c r="A317" s="2">
        <v>447101167</v>
      </c>
      <c r="B317" s="10" t="s">
        <v>695</v>
      </c>
      <c r="C317" s="15">
        <v>0</v>
      </c>
      <c r="D317" s="15">
        <v>0</v>
      </c>
      <c r="E317" s="15">
        <v>0</v>
      </c>
      <c r="F317" s="15">
        <v>0</v>
      </c>
      <c r="G317" s="15">
        <v>1</v>
      </c>
      <c r="H317" s="15">
        <v>0</v>
      </c>
      <c r="I317" s="15">
        <v>3.7499999999999999E-2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1</v>
      </c>
      <c r="R317" s="16">
        <v>1.044</v>
      </c>
      <c r="S317" s="15">
        <v>1</v>
      </c>
      <c r="T317" s="2"/>
      <c r="U317" s="1">
        <v>478.37097899999998</v>
      </c>
      <c r="V317" s="1">
        <v>686.34647999999993</v>
      </c>
      <c r="W317" s="1">
        <v>3094.0178445000001</v>
      </c>
      <c r="X317" s="1">
        <v>884.06311500000004</v>
      </c>
      <c r="Y317" s="1">
        <v>150.66616500000001</v>
      </c>
      <c r="Z317" s="1">
        <v>449.39937500000002</v>
      </c>
      <c r="AA317" s="1">
        <v>304.83756</v>
      </c>
      <c r="AB317" s="1">
        <v>223.21764000000002</v>
      </c>
      <c r="AC317" s="1">
        <v>1057.3183079999999</v>
      </c>
      <c r="AD317" s="1">
        <v>836.66075000000001</v>
      </c>
      <c r="AE317" s="1">
        <v>0</v>
      </c>
      <c r="AF317" s="4">
        <v>8164.8982164999989</v>
      </c>
      <c r="AH317" s="4">
        <v>447101167</v>
      </c>
      <c r="AI317" s="4" t="s">
        <v>1743</v>
      </c>
      <c r="AJ317" s="2" t="s">
        <v>1663</v>
      </c>
      <c r="AK317" s="2" t="s">
        <v>1732</v>
      </c>
      <c r="AL317" s="4">
        <v>1</v>
      </c>
      <c r="AM317" s="4">
        <v>1</v>
      </c>
      <c r="AN317" s="4">
        <v>8164.8982164999989</v>
      </c>
      <c r="AO317" s="4">
        <v>8165</v>
      </c>
      <c r="AP317" s="4">
        <v>0</v>
      </c>
      <c r="AQ317" s="77">
        <v>8165</v>
      </c>
    </row>
    <row r="318" spans="1:43" s="4" customFormat="1">
      <c r="A318" s="2">
        <v>447101177</v>
      </c>
      <c r="B318" s="10" t="s">
        <v>695</v>
      </c>
      <c r="C318" s="15">
        <v>0</v>
      </c>
      <c r="D318" s="15">
        <v>0</v>
      </c>
      <c r="E318" s="15">
        <v>0</v>
      </c>
      <c r="F318" s="15">
        <v>3</v>
      </c>
      <c r="G318" s="15">
        <v>4</v>
      </c>
      <c r="H318" s="15">
        <v>0</v>
      </c>
      <c r="I318" s="15">
        <v>0.26250000000000001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2</v>
      </c>
      <c r="P318" s="15">
        <v>0</v>
      </c>
      <c r="Q318" s="15">
        <v>7</v>
      </c>
      <c r="R318" s="16">
        <v>1.044</v>
      </c>
      <c r="S318" s="15">
        <v>7</v>
      </c>
      <c r="T318" s="2"/>
      <c r="U318" s="1">
        <v>3348.596853</v>
      </c>
      <c r="V318" s="1">
        <v>4804.4253600000002</v>
      </c>
      <c r="W318" s="1">
        <v>29350.943311499999</v>
      </c>
      <c r="X318" s="1">
        <v>6866.8643250000005</v>
      </c>
      <c r="Y318" s="1">
        <v>1167.6448350000001</v>
      </c>
      <c r="Z318" s="1">
        <v>3145.7956250000002</v>
      </c>
      <c r="AA318" s="1">
        <v>1906.3857600000001</v>
      </c>
      <c r="AB318" s="1">
        <v>1302.8493600000002</v>
      </c>
      <c r="AC318" s="1">
        <v>8193.7807560000001</v>
      </c>
      <c r="AD318" s="1">
        <v>6605.8352500000001</v>
      </c>
      <c r="AE318" s="1">
        <v>0</v>
      </c>
      <c r="AF318" s="4">
        <v>66693.121435499997</v>
      </c>
      <c r="AH318" s="4">
        <v>447101177</v>
      </c>
      <c r="AI318" s="4" t="s">
        <v>1743</v>
      </c>
      <c r="AJ318" s="2" t="s">
        <v>1663</v>
      </c>
      <c r="AK318" s="2" t="s">
        <v>1670</v>
      </c>
      <c r="AL318" s="4">
        <v>1</v>
      </c>
      <c r="AM318" s="4">
        <v>7</v>
      </c>
      <c r="AN318" s="4">
        <v>66693.121435499997</v>
      </c>
      <c r="AO318" s="4">
        <v>9528</v>
      </c>
      <c r="AP318" s="4">
        <v>0</v>
      </c>
      <c r="AQ318" s="77">
        <v>9528</v>
      </c>
    </row>
    <row r="319" spans="1:43" s="4" customFormat="1">
      <c r="A319" s="2">
        <v>447101185</v>
      </c>
      <c r="B319" s="10" t="s">
        <v>695</v>
      </c>
      <c r="C319" s="15">
        <v>0</v>
      </c>
      <c r="D319" s="15">
        <v>0</v>
      </c>
      <c r="E319" s="15">
        <v>0</v>
      </c>
      <c r="F319" s="15">
        <v>2</v>
      </c>
      <c r="G319" s="15">
        <v>0</v>
      </c>
      <c r="H319" s="15">
        <v>0</v>
      </c>
      <c r="I319" s="15">
        <v>7.4999999999999997E-2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2</v>
      </c>
      <c r="R319" s="16">
        <v>1.044</v>
      </c>
      <c r="S319" s="15">
        <v>1</v>
      </c>
      <c r="T319" s="2"/>
      <c r="U319" s="1">
        <v>956.74195799999995</v>
      </c>
      <c r="V319" s="1">
        <v>1372.6929599999999</v>
      </c>
      <c r="W319" s="1">
        <v>6943.307049</v>
      </c>
      <c r="X319" s="1">
        <v>2220.4079099999999</v>
      </c>
      <c r="Y319" s="1">
        <v>280.41057000000001</v>
      </c>
      <c r="Z319" s="1">
        <v>898.79875000000004</v>
      </c>
      <c r="AA319" s="1">
        <v>458.02368000000007</v>
      </c>
      <c r="AB319" s="1">
        <v>273.31920000000002</v>
      </c>
      <c r="AC319" s="1">
        <v>1967.5787760000001</v>
      </c>
      <c r="AD319" s="1">
        <v>1747.5815</v>
      </c>
      <c r="AE319" s="1">
        <v>0</v>
      </c>
      <c r="AF319" s="4">
        <v>17118.862353</v>
      </c>
      <c r="AH319" s="4">
        <v>447101185</v>
      </c>
      <c r="AI319" s="4" t="s">
        <v>1743</v>
      </c>
      <c r="AJ319" s="2" t="s">
        <v>1663</v>
      </c>
      <c r="AK319" s="2" t="s">
        <v>1618</v>
      </c>
      <c r="AL319" s="4">
        <v>1</v>
      </c>
      <c r="AM319" s="4">
        <v>2</v>
      </c>
      <c r="AN319" s="4">
        <v>17118.862353</v>
      </c>
      <c r="AO319" s="4">
        <v>8559</v>
      </c>
      <c r="AP319" s="4">
        <v>0</v>
      </c>
      <c r="AQ319" s="77">
        <v>8559</v>
      </c>
    </row>
    <row r="320" spans="1:43" s="4" customFormat="1">
      <c r="A320" s="2">
        <v>447101650</v>
      </c>
      <c r="B320" s="10" t="s">
        <v>695</v>
      </c>
      <c r="C320" s="15">
        <v>0</v>
      </c>
      <c r="D320" s="15">
        <v>0</v>
      </c>
      <c r="E320" s="15">
        <v>0</v>
      </c>
      <c r="F320" s="15">
        <v>0</v>
      </c>
      <c r="G320" s="15">
        <v>1</v>
      </c>
      <c r="H320" s="15">
        <v>0</v>
      </c>
      <c r="I320" s="15">
        <v>3.7499999999999999E-2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1</v>
      </c>
      <c r="R320" s="16">
        <v>1.044</v>
      </c>
      <c r="S320" s="15">
        <v>1</v>
      </c>
      <c r="T320" s="2"/>
      <c r="U320" s="1">
        <v>478.37097899999998</v>
      </c>
      <c r="V320" s="1">
        <v>686.34647999999993</v>
      </c>
      <c r="W320" s="1">
        <v>3094.0178445000001</v>
      </c>
      <c r="X320" s="1">
        <v>884.06311500000004</v>
      </c>
      <c r="Y320" s="1">
        <v>150.66616500000001</v>
      </c>
      <c r="Z320" s="1">
        <v>449.39937500000002</v>
      </c>
      <c r="AA320" s="1">
        <v>304.83756</v>
      </c>
      <c r="AB320" s="1">
        <v>223.21764000000002</v>
      </c>
      <c r="AC320" s="1">
        <v>1057.3183079999999</v>
      </c>
      <c r="AD320" s="1">
        <v>836.66075000000001</v>
      </c>
      <c r="AE320" s="1">
        <v>0</v>
      </c>
      <c r="AF320" s="4">
        <v>8164.8982164999989</v>
      </c>
      <c r="AH320" s="4">
        <v>447101650</v>
      </c>
      <c r="AI320" s="4" t="s">
        <v>1743</v>
      </c>
      <c r="AJ320" s="2" t="s">
        <v>1663</v>
      </c>
      <c r="AK320" s="2" t="s">
        <v>1652</v>
      </c>
      <c r="AL320" s="4">
        <v>1</v>
      </c>
      <c r="AM320" s="4">
        <v>1</v>
      </c>
      <c r="AN320" s="4">
        <v>8164.8982164999989</v>
      </c>
      <c r="AO320" s="4">
        <v>8165</v>
      </c>
      <c r="AP320" s="4">
        <v>0</v>
      </c>
      <c r="AQ320" s="77">
        <v>8165</v>
      </c>
    </row>
    <row r="321" spans="1:43" s="4" customFormat="1">
      <c r="A321" s="2">
        <v>449035035</v>
      </c>
      <c r="B321" s="10" t="s">
        <v>101</v>
      </c>
      <c r="C321" s="15">
        <v>0</v>
      </c>
      <c r="D321" s="15">
        <v>0</v>
      </c>
      <c r="E321" s="15">
        <v>0</v>
      </c>
      <c r="F321" s="15">
        <v>84</v>
      </c>
      <c r="G321" s="15">
        <v>264</v>
      </c>
      <c r="H321" s="15">
        <v>296</v>
      </c>
      <c r="I321" s="15">
        <v>25.012499999999999</v>
      </c>
      <c r="J321" s="15">
        <v>0</v>
      </c>
      <c r="K321" s="15">
        <v>0</v>
      </c>
      <c r="L321" s="15">
        <v>0</v>
      </c>
      <c r="M321" s="15">
        <v>23</v>
      </c>
      <c r="N321" s="15">
        <v>0</v>
      </c>
      <c r="O321" s="15">
        <v>138</v>
      </c>
      <c r="P321" s="15">
        <v>68</v>
      </c>
      <c r="Q321" s="15">
        <v>667</v>
      </c>
      <c r="R321" s="16">
        <v>1.077</v>
      </c>
      <c r="S321" s="15">
        <v>7</v>
      </c>
      <c r="T321" s="2"/>
      <c r="U321" s="1">
        <v>329159.09780024993</v>
      </c>
      <c r="V321" s="1">
        <v>472263.57377999992</v>
      </c>
      <c r="W321" s="1">
        <v>3303402.8682063748</v>
      </c>
      <c r="X321" s="1">
        <v>599718.39377625007</v>
      </c>
      <c r="Y321" s="1">
        <v>117647.46144374998</v>
      </c>
      <c r="Z321" s="1">
        <v>377239.22312499996</v>
      </c>
      <c r="AA321" s="1">
        <v>226783.12533000001</v>
      </c>
      <c r="AB321" s="1">
        <v>233050.97454000002</v>
      </c>
      <c r="AC321" s="1">
        <v>825598.91529300006</v>
      </c>
      <c r="AD321" s="1">
        <v>623859.49024999992</v>
      </c>
      <c r="AE321" s="1">
        <v>0</v>
      </c>
      <c r="AF321" s="4">
        <v>7108723.1235446241</v>
      </c>
      <c r="AH321" s="4">
        <v>449035035</v>
      </c>
      <c r="AI321" s="4" t="s">
        <v>1745</v>
      </c>
      <c r="AJ321" s="2" t="s">
        <v>1559</v>
      </c>
      <c r="AK321" s="2" t="s">
        <v>1559</v>
      </c>
      <c r="AL321" s="4">
        <v>1</v>
      </c>
      <c r="AM321" s="4">
        <v>667</v>
      </c>
      <c r="AN321" s="4">
        <v>7108723.1235446241</v>
      </c>
      <c r="AO321" s="4">
        <v>10658</v>
      </c>
      <c r="AP321" s="4">
        <v>0</v>
      </c>
      <c r="AQ321" s="77">
        <v>10658</v>
      </c>
    </row>
    <row r="322" spans="1:43" s="4" customFormat="1">
      <c r="A322" s="2">
        <v>449035040</v>
      </c>
      <c r="B322" s="10" t="s">
        <v>101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1</v>
      </c>
      <c r="I322" s="15">
        <v>3.7499999999999999E-2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1</v>
      </c>
      <c r="R322" s="16">
        <v>1.077</v>
      </c>
      <c r="S322" s="15">
        <v>1</v>
      </c>
      <c r="T322" s="2"/>
      <c r="U322" s="1">
        <v>493.49190074999996</v>
      </c>
      <c r="V322" s="1">
        <v>708.04133999999988</v>
      </c>
      <c r="W322" s="1">
        <v>4536.279439125</v>
      </c>
      <c r="X322" s="1">
        <v>811.62046874999999</v>
      </c>
      <c r="Y322" s="1">
        <v>151.19599124999999</v>
      </c>
      <c r="Z322" s="1">
        <v>711.18937500000004</v>
      </c>
      <c r="AA322" s="1">
        <v>394.20353999999998</v>
      </c>
      <c r="AB322" s="1">
        <v>530.99330999999995</v>
      </c>
      <c r="AC322" s="1">
        <v>1061.0248589999999</v>
      </c>
      <c r="AD322" s="1">
        <v>808.49074999999993</v>
      </c>
      <c r="AE322" s="1">
        <v>0</v>
      </c>
      <c r="AF322" s="4">
        <v>10206.530973875</v>
      </c>
      <c r="AH322" s="4">
        <v>449035040</v>
      </c>
      <c r="AI322" s="4" t="s">
        <v>1745</v>
      </c>
      <c r="AJ322" s="2" t="s">
        <v>1559</v>
      </c>
      <c r="AK322" s="2" t="s">
        <v>1649</v>
      </c>
      <c r="AL322" s="4">
        <v>1</v>
      </c>
      <c r="AM322" s="4">
        <v>1</v>
      </c>
      <c r="AN322" s="4">
        <v>10206.530973875</v>
      </c>
      <c r="AO322" s="4">
        <v>10207</v>
      </c>
      <c r="AP322" s="4">
        <v>0</v>
      </c>
      <c r="AQ322" s="77">
        <v>10207</v>
      </c>
    </row>
    <row r="323" spans="1:43" s="4" customFormat="1">
      <c r="A323" s="2">
        <v>449035044</v>
      </c>
      <c r="B323" s="10" t="s">
        <v>101</v>
      </c>
      <c r="C323" s="15">
        <v>0</v>
      </c>
      <c r="D323" s="15">
        <v>0</v>
      </c>
      <c r="E323" s="15">
        <v>0</v>
      </c>
      <c r="F323" s="15">
        <v>1</v>
      </c>
      <c r="G323" s="15">
        <v>0</v>
      </c>
      <c r="H323" s="15">
        <v>0</v>
      </c>
      <c r="I323" s="15">
        <v>3.7499999999999999E-2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1</v>
      </c>
      <c r="P323" s="15">
        <v>0</v>
      </c>
      <c r="Q323" s="15">
        <v>1</v>
      </c>
      <c r="R323" s="16">
        <v>1.077</v>
      </c>
      <c r="S323" s="15">
        <v>10</v>
      </c>
      <c r="T323" s="2"/>
      <c r="U323" s="1">
        <v>493.49190074999996</v>
      </c>
      <c r="V323" s="1">
        <v>708.04133999999988</v>
      </c>
      <c r="W323" s="1">
        <v>7066.1524391249986</v>
      </c>
      <c r="X323" s="1">
        <v>1145.2966087499999</v>
      </c>
      <c r="Y323" s="1">
        <v>221.33023124999997</v>
      </c>
      <c r="Z323" s="1">
        <v>449.39937500000002</v>
      </c>
      <c r="AA323" s="1">
        <v>236.25072</v>
      </c>
      <c r="AB323" s="1">
        <v>140.97929999999999</v>
      </c>
      <c r="AC323" s="1">
        <v>1553.084619</v>
      </c>
      <c r="AD323" s="1">
        <v>1202.2407499999999</v>
      </c>
      <c r="AE323" s="1">
        <v>0</v>
      </c>
      <c r="AF323" s="4">
        <v>13216.267283874997</v>
      </c>
      <c r="AH323" s="4">
        <v>449035044</v>
      </c>
      <c r="AI323" s="4" t="s">
        <v>1745</v>
      </c>
      <c r="AJ323" s="2" t="s">
        <v>1559</v>
      </c>
      <c r="AK323" s="2" t="s">
        <v>1560</v>
      </c>
      <c r="AL323" s="4">
        <v>1</v>
      </c>
      <c r="AM323" s="4">
        <v>1</v>
      </c>
      <c r="AN323" s="4">
        <v>13216.267283874997</v>
      </c>
      <c r="AO323" s="4">
        <v>13216</v>
      </c>
      <c r="AP323" s="4">
        <v>0</v>
      </c>
      <c r="AQ323" s="77">
        <v>13216</v>
      </c>
    </row>
    <row r="324" spans="1:43" s="4" customFormat="1">
      <c r="A324" s="2">
        <v>449035049</v>
      </c>
      <c r="B324" s="10" t="s">
        <v>101</v>
      </c>
      <c r="C324" s="15">
        <v>0</v>
      </c>
      <c r="D324" s="15">
        <v>0</v>
      </c>
      <c r="E324" s="15">
        <v>0</v>
      </c>
      <c r="F324" s="15">
        <v>0</v>
      </c>
      <c r="G324" s="15">
        <v>1</v>
      </c>
      <c r="H324" s="15">
        <v>0</v>
      </c>
      <c r="I324" s="15">
        <v>3.7499999999999999E-2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1</v>
      </c>
      <c r="P324" s="15">
        <v>0</v>
      </c>
      <c r="Q324" s="15">
        <v>1</v>
      </c>
      <c r="R324" s="16">
        <v>1.077</v>
      </c>
      <c r="S324" s="15">
        <v>10</v>
      </c>
      <c r="T324" s="2"/>
      <c r="U324" s="1">
        <v>493.49190074999996</v>
      </c>
      <c r="V324" s="1">
        <v>708.04133999999988</v>
      </c>
      <c r="W324" s="1">
        <v>6676.5799991249996</v>
      </c>
      <c r="X324" s="1">
        <v>912.00763874999996</v>
      </c>
      <c r="Y324" s="1">
        <v>232.12177124999999</v>
      </c>
      <c r="Z324" s="1">
        <v>449.39937500000002</v>
      </c>
      <c r="AA324" s="1">
        <v>314.47323</v>
      </c>
      <c r="AB324" s="1">
        <v>230.27337</v>
      </c>
      <c r="AC324" s="1">
        <v>1628.9377289999998</v>
      </c>
      <c r="AD324" s="1">
        <v>1165.1107500000001</v>
      </c>
      <c r="AE324" s="1">
        <v>0</v>
      </c>
      <c r="AF324" s="4">
        <v>12810.437103875</v>
      </c>
      <c r="AH324" s="4">
        <v>449035049</v>
      </c>
      <c r="AI324" s="4" t="s">
        <v>1745</v>
      </c>
      <c r="AJ324" s="2" t="s">
        <v>1559</v>
      </c>
      <c r="AK324" s="2" t="s">
        <v>1629</v>
      </c>
      <c r="AL324" s="4">
        <v>1</v>
      </c>
      <c r="AM324" s="4">
        <v>1</v>
      </c>
      <c r="AN324" s="4">
        <v>12810.437103875</v>
      </c>
      <c r="AO324" s="4">
        <v>12810</v>
      </c>
      <c r="AP324" s="4">
        <v>0</v>
      </c>
      <c r="AQ324" s="77">
        <v>12810</v>
      </c>
    </row>
    <row r="325" spans="1:43" s="4" customFormat="1">
      <c r="A325" s="2">
        <v>449035133</v>
      </c>
      <c r="B325" s="10" t="s">
        <v>101</v>
      </c>
      <c r="C325" s="15">
        <v>0</v>
      </c>
      <c r="D325" s="15">
        <v>0</v>
      </c>
      <c r="E325" s="15">
        <v>0</v>
      </c>
      <c r="F325" s="15">
        <v>0</v>
      </c>
      <c r="G325" s="15">
        <v>1</v>
      </c>
      <c r="H325" s="15">
        <v>0</v>
      </c>
      <c r="I325" s="15">
        <v>3.7499999999999999E-2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1</v>
      </c>
      <c r="R325" s="16">
        <v>1.077</v>
      </c>
      <c r="S325" s="15">
        <v>1</v>
      </c>
      <c r="T325" s="2"/>
      <c r="U325" s="1">
        <v>493.49190074999996</v>
      </c>
      <c r="V325" s="1">
        <v>708.04133999999988</v>
      </c>
      <c r="W325" s="1">
        <v>3191.817259125</v>
      </c>
      <c r="X325" s="1">
        <v>912.00763874999996</v>
      </c>
      <c r="Y325" s="1">
        <v>155.42860124999999</v>
      </c>
      <c r="Z325" s="1">
        <v>449.39937500000002</v>
      </c>
      <c r="AA325" s="1">
        <v>314.47323</v>
      </c>
      <c r="AB325" s="1">
        <v>230.27337</v>
      </c>
      <c r="AC325" s="1">
        <v>1090.7392889999999</v>
      </c>
      <c r="AD325" s="1">
        <v>836.66075000000001</v>
      </c>
      <c r="AE325" s="1">
        <v>0</v>
      </c>
      <c r="AF325" s="4">
        <v>8382.3327538749982</v>
      </c>
      <c r="AH325" s="4">
        <v>449035133</v>
      </c>
      <c r="AI325" s="4" t="s">
        <v>1745</v>
      </c>
      <c r="AJ325" s="2" t="s">
        <v>1559</v>
      </c>
      <c r="AK325" s="2" t="s">
        <v>1630</v>
      </c>
      <c r="AL325" s="4">
        <v>1</v>
      </c>
      <c r="AM325" s="4">
        <v>1</v>
      </c>
      <c r="AN325" s="4">
        <v>8382.3327538749982</v>
      </c>
      <c r="AO325" s="4">
        <v>8382</v>
      </c>
      <c r="AP325" s="4">
        <v>0</v>
      </c>
      <c r="AQ325" s="77">
        <v>8382</v>
      </c>
    </row>
    <row r="326" spans="1:43" s="4" customFormat="1">
      <c r="A326" s="2">
        <v>449035165</v>
      </c>
      <c r="B326" s="10" t="s">
        <v>101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v>1</v>
      </c>
      <c r="I326" s="15">
        <v>3.7499999999999999E-2</v>
      </c>
      <c r="J326" s="15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1</v>
      </c>
      <c r="R326" s="16">
        <v>1.077</v>
      </c>
      <c r="S326" s="15">
        <v>1</v>
      </c>
      <c r="T326" s="2"/>
      <c r="U326" s="1">
        <v>493.49190074999996</v>
      </c>
      <c r="V326" s="1">
        <v>708.04133999999988</v>
      </c>
      <c r="W326" s="1">
        <v>4536.279439125</v>
      </c>
      <c r="X326" s="1">
        <v>811.62046874999999</v>
      </c>
      <c r="Y326" s="1">
        <v>151.19599124999999</v>
      </c>
      <c r="Z326" s="1">
        <v>711.18937500000004</v>
      </c>
      <c r="AA326" s="1">
        <v>394.20353999999998</v>
      </c>
      <c r="AB326" s="1">
        <v>530.99330999999995</v>
      </c>
      <c r="AC326" s="1">
        <v>1061.0248589999999</v>
      </c>
      <c r="AD326" s="1">
        <v>808.49074999999993</v>
      </c>
      <c r="AE326" s="1">
        <v>0</v>
      </c>
      <c r="AF326" s="4">
        <v>10206.530973875</v>
      </c>
      <c r="AH326" s="4">
        <v>449035165</v>
      </c>
      <c r="AI326" s="4" t="s">
        <v>1745</v>
      </c>
      <c r="AJ326" s="2" t="s">
        <v>1559</v>
      </c>
      <c r="AK326" s="2" t="s">
        <v>1631</v>
      </c>
      <c r="AL326" s="4">
        <v>1</v>
      </c>
      <c r="AM326" s="4">
        <v>1</v>
      </c>
      <c r="AN326" s="4">
        <v>10206.530973875</v>
      </c>
      <c r="AO326" s="4">
        <v>10207</v>
      </c>
      <c r="AP326" s="4">
        <v>0</v>
      </c>
      <c r="AQ326" s="77">
        <v>10207</v>
      </c>
    </row>
    <row r="327" spans="1:43" s="4" customFormat="1">
      <c r="A327" s="2">
        <v>449035170</v>
      </c>
      <c r="B327" s="10" t="s">
        <v>101</v>
      </c>
      <c r="C327" s="15">
        <v>0</v>
      </c>
      <c r="D327" s="15">
        <v>0</v>
      </c>
      <c r="E327" s="15">
        <v>0</v>
      </c>
      <c r="F327" s="15">
        <v>0</v>
      </c>
      <c r="G327" s="15">
        <v>1</v>
      </c>
      <c r="H327" s="15">
        <v>0</v>
      </c>
      <c r="I327" s="15">
        <v>3.7499999999999999E-2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1</v>
      </c>
      <c r="P327" s="15">
        <v>0</v>
      </c>
      <c r="Q327" s="15">
        <v>1</v>
      </c>
      <c r="R327" s="16">
        <v>1.077</v>
      </c>
      <c r="S327" s="15">
        <v>10</v>
      </c>
      <c r="T327" s="2"/>
      <c r="U327" s="1">
        <v>493.49190074999996</v>
      </c>
      <c r="V327" s="1">
        <v>708.04133999999988</v>
      </c>
      <c r="W327" s="1">
        <v>6676.5799991249996</v>
      </c>
      <c r="X327" s="1">
        <v>912.00763874999996</v>
      </c>
      <c r="Y327" s="1">
        <v>232.12177124999999</v>
      </c>
      <c r="Z327" s="1">
        <v>449.39937500000002</v>
      </c>
      <c r="AA327" s="1">
        <v>314.47323</v>
      </c>
      <c r="AB327" s="1">
        <v>230.27337</v>
      </c>
      <c r="AC327" s="1">
        <v>1628.9377289999998</v>
      </c>
      <c r="AD327" s="1">
        <v>1165.1107500000001</v>
      </c>
      <c r="AE327" s="1">
        <v>0</v>
      </c>
      <c r="AF327" s="4">
        <v>12810.437103875</v>
      </c>
      <c r="AH327" s="4">
        <v>449035170</v>
      </c>
      <c r="AI327" s="4" t="s">
        <v>1745</v>
      </c>
      <c r="AJ327" s="2" t="s">
        <v>1559</v>
      </c>
      <c r="AK327" s="2" t="s">
        <v>1615</v>
      </c>
      <c r="AL327" s="4">
        <v>1</v>
      </c>
      <c r="AM327" s="4">
        <v>1</v>
      </c>
      <c r="AN327" s="4">
        <v>12810.437103875</v>
      </c>
      <c r="AO327" s="4">
        <v>12810</v>
      </c>
      <c r="AP327" s="4">
        <v>0</v>
      </c>
      <c r="AQ327" s="77">
        <v>12810</v>
      </c>
    </row>
    <row r="328" spans="1:43" s="4" customFormat="1">
      <c r="A328" s="2">
        <v>449035220</v>
      </c>
      <c r="B328" s="10" t="s">
        <v>101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v>1</v>
      </c>
      <c r="I328" s="15">
        <v>3.7499999999999999E-2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1</v>
      </c>
      <c r="R328" s="16">
        <v>1.077</v>
      </c>
      <c r="S328" s="15">
        <v>1</v>
      </c>
      <c r="T328" s="2"/>
      <c r="U328" s="1">
        <v>493.49190074999996</v>
      </c>
      <c r="V328" s="1">
        <v>708.04133999999988</v>
      </c>
      <c r="W328" s="1">
        <v>4536.279439125</v>
      </c>
      <c r="X328" s="1">
        <v>811.62046874999999</v>
      </c>
      <c r="Y328" s="1">
        <v>151.19599124999999</v>
      </c>
      <c r="Z328" s="1">
        <v>711.18937500000004</v>
      </c>
      <c r="AA328" s="1">
        <v>394.20353999999998</v>
      </c>
      <c r="AB328" s="1">
        <v>530.99330999999995</v>
      </c>
      <c r="AC328" s="1">
        <v>1061.0248589999999</v>
      </c>
      <c r="AD328" s="1">
        <v>808.49074999999993</v>
      </c>
      <c r="AE328" s="1">
        <v>0</v>
      </c>
      <c r="AF328" s="4">
        <v>10206.530973875</v>
      </c>
      <c r="AH328" s="4">
        <v>449035220</v>
      </c>
      <c r="AI328" s="4" t="s">
        <v>1745</v>
      </c>
      <c r="AJ328" s="2" t="s">
        <v>1559</v>
      </c>
      <c r="AK328" s="2" t="s">
        <v>1571</v>
      </c>
      <c r="AL328" s="4">
        <v>1</v>
      </c>
      <c r="AM328" s="4">
        <v>1</v>
      </c>
      <c r="AN328" s="4">
        <v>10206.530973875</v>
      </c>
      <c r="AO328" s="4">
        <v>10207</v>
      </c>
      <c r="AP328" s="4">
        <v>0</v>
      </c>
      <c r="AQ328" s="77">
        <v>10207</v>
      </c>
    </row>
    <row r="329" spans="1:43" s="4" customFormat="1">
      <c r="A329" s="2">
        <v>449035243</v>
      </c>
      <c r="B329" s="10" t="s">
        <v>101</v>
      </c>
      <c r="C329" s="15">
        <v>0</v>
      </c>
      <c r="D329" s="15">
        <v>0</v>
      </c>
      <c r="E329" s="15">
        <v>0</v>
      </c>
      <c r="F329" s="15">
        <v>1</v>
      </c>
      <c r="G329" s="15">
        <v>1</v>
      </c>
      <c r="H329" s="15">
        <v>3</v>
      </c>
      <c r="I329" s="15">
        <v>0.1875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2</v>
      </c>
      <c r="P329" s="15">
        <v>0</v>
      </c>
      <c r="Q329" s="15">
        <v>5</v>
      </c>
      <c r="R329" s="16">
        <v>1.077</v>
      </c>
      <c r="S329" s="15">
        <v>9</v>
      </c>
      <c r="T329" s="2"/>
      <c r="U329" s="1">
        <v>2467.4595037499998</v>
      </c>
      <c r="V329" s="1">
        <v>3540.2066999999993</v>
      </c>
      <c r="W329" s="1">
        <v>27284.150555624994</v>
      </c>
      <c r="X329" s="1">
        <v>4492.1656537500003</v>
      </c>
      <c r="Y329" s="1">
        <v>905.55371624999998</v>
      </c>
      <c r="Z329" s="1">
        <v>3032.3668750000002</v>
      </c>
      <c r="AA329" s="1">
        <v>1733.3345699999998</v>
      </c>
      <c r="AB329" s="1">
        <v>1964.2325999999998</v>
      </c>
      <c r="AC329" s="1">
        <v>6354.6931049999994</v>
      </c>
      <c r="AD329" s="1">
        <v>4786.4637499999999</v>
      </c>
      <c r="AE329" s="1">
        <v>0</v>
      </c>
      <c r="AF329" s="4">
        <v>56560.627029374999</v>
      </c>
      <c r="AH329" s="4">
        <v>449035243</v>
      </c>
      <c r="AI329" s="4" t="s">
        <v>1745</v>
      </c>
      <c r="AJ329" s="2" t="s">
        <v>1559</v>
      </c>
      <c r="AK329" s="2" t="s">
        <v>1640</v>
      </c>
      <c r="AL329" s="4">
        <v>1</v>
      </c>
      <c r="AM329" s="4">
        <v>5</v>
      </c>
      <c r="AN329" s="4">
        <v>56560.627029374999</v>
      </c>
      <c r="AO329" s="4">
        <v>11312</v>
      </c>
      <c r="AP329" s="4">
        <v>0</v>
      </c>
      <c r="AQ329" s="77">
        <v>11312</v>
      </c>
    </row>
    <row r="330" spans="1:43" s="4" customFormat="1">
      <c r="A330" s="2">
        <v>449035244</v>
      </c>
      <c r="B330" s="10" t="s">
        <v>101</v>
      </c>
      <c r="C330" s="15">
        <v>0</v>
      </c>
      <c r="D330" s="15">
        <v>0</v>
      </c>
      <c r="E330" s="15">
        <v>0</v>
      </c>
      <c r="F330" s="15">
        <v>0</v>
      </c>
      <c r="G330" s="15">
        <v>2</v>
      </c>
      <c r="H330" s="15">
        <v>0</v>
      </c>
      <c r="I330" s="15">
        <v>7.4999999999999997E-2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2</v>
      </c>
      <c r="R330" s="16">
        <v>1.077</v>
      </c>
      <c r="S330" s="15">
        <v>1</v>
      </c>
      <c r="T330" s="2"/>
      <c r="U330" s="1">
        <v>986.98380149999991</v>
      </c>
      <c r="V330" s="1">
        <v>1416.0826799999998</v>
      </c>
      <c r="W330" s="1">
        <v>6383.6345182499999</v>
      </c>
      <c r="X330" s="1">
        <v>1824.0152774999999</v>
      </c>
      <c r="Y330" s="1">
        <v>310.85720249999997</v>
      </c>
      <c r="Z330" s="1">
        <v>898.79875000000004</v>
      </c>
      <c r="AA330" s="1">
        <v>628.94646</v>
      </c>
      <c r="AB330" s="1">
        <v>460.54674</v>
      </c>
      <c r="AC330" s="1">
        <v>2181.4785779999997</v>
      </c>
      <c r="AD330" s="1">
        <v>1673.3215</v>
      </c>
      <c r="AE330" s="1">
        <v>0</v>
      </c>
      <c r="AF330" s="4">
        <v>16764.665507749996</v>
      </c>
      <c r="AH330" s="4">
        <v>449035244</v>
      </c>
      <c r="AI330" s="4" t="s">
        <v>1745</v>
      </c>
      <c r="AJ330" s="2" t="s">
        <v>1559</v>
      </c>
      <c r="AK330" s="2" t="s">
        <v>1572</v>
      </c>
      <c r="AL330" s="4">
        <v>1</v>
      </c>
      <c r="AM330" s="4">
        <v>2</v>
      </c>
      <c r="AN330" s="4">
        <v>16764.665507749996</v>
      </c>
      <c r="AO330" s="4">
        <v>8382</v>
      </c>
      <c r="AP330" s="4">
        <v>0</v>
      </c>
      <c r="AQ330" s="77">
        <v>8382</v>
      </c>
    </row>
    <row r="331" spans="1:43" s="4" customFormat="1">
      <c r="A331" s="2">
        <v>449035285</v>
      </c>
      <c r="B331" s="10" t="s">
        <v>101</v>
      </c>
      <c r="C331" s="15">
        <v>0</v>
      </c>
      <c r="D331" s="15">
        <v>0</v>
      </c>
      <c r="E331" s="15">
        <v>0</v>
      </c>
      <c r="F331" s="15">
        <v>0</v>
      </c>
      <c r="G331" s="15">
        <v>1</v>
      </c>
      <c r="H331" s="15">
        <v>1</v>
      </c>
      <c r="I331" s="15">
        <v>7.4999999999999997E-2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2</v>
      </c>
      <c r="R331" s="16">
        <v>1.077</v>
      </c>
      <c r="S331" s="15">
        <v>1</v>
      </c>
      <c r="T331" s="2"/>
      <c r="U331" s="1">
        <v>986.98380149999991</v>
      </c>
      <c r="V331" s="1">
        <v>1416.0826799999998</v>
      </c>
      <c r="W331" s="1">
        <v>7728.0966982500004</v>
      </c>
      <c r="X331" s="1">
        <v>1723.6281074999999</v>
      </c>
      <c r="Y331" s="1">
        <v>306.62459249999995</v>
      </c>
      <c r="Z331" s="1">
        <v>1160.5887500000001</v>
      </c>
      <c r="AA331" s="1">
        <v>708.67676999999992</v>
      </c>
      <c r="AB331" s="1">
        <v>761.26667999999984</v>
      </c>
      <c r="AC331" s="1">
        <v>2151.7641479999998</v>
      </c>
      <c r="AD331" s="1">
        <v>1645.1514999999999</v>
      </c>
      <c r="AE331" s="1">
        <v>0</v>
      </c>
      <c r="AF331" s="4">
        <v>18588.863727750002</v>
      </c>
      <c r="AH331" s="4">
        <v>449035285</v>
      </c>
      <c r="AI331" s="4" t="s">
        <v>1745</v>
      </c>
      <c r="AJ331" s="2" t="s">
        <v>1559</v>
      </c>
      <c r="AK331" s="2" t="s">
        <v>1573</v>
      </c>
      <c r="AL331" s="4">
        <v>1</v>
      </c>
      <c r="AM331" s="4">
        <v>2</v>
      </c>
      <c r="AN331" s="4">
        <v>18588.863727750002</v>
      </c>
      <c r="AO331" s="4">
        <v>9294</v>
      </c>
      <c r="AP331" s="4">
        <v>0</v>
      </c>
      <c r="AQ331" s="77">
        <v>9294</v>
      </c>
    </row>
    <row r="332" spans="1:43" s="4" customFormat="1">
      <c r="A332" s="2">
        <v>449035336</v>
      </c>
      <c r="B332" s="10" t="s">
        <v>101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v>1</v>
      </c>
      <c r="I332" s="15">
        <v>3.7499999999999999E-2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1</v>
      </c>
      <c r="Q332" s="15">
        <v>1</v>
      </c>
      <c r="R332" s="16">
        <v>1.077</v>
      </c>
      <c r="S332" s="15">
        <v>10</v>
      </c>
      <c r="T332" s="2"/>
      <c r="U332" s="1">
        <v>493.49190074999996</v>
      </c>
      <c r="V332" s="1">
        <v>708.04133999999988</v>
      </c>
      <c r="W332" s="1">
        <v>8021.0421791250001</v>
      </c>
      <c r="X332" s="1">
        <v>811.62046874999999</v>
      </c>
      <c r="Y332" s="1">
        <v>227.88916125</v>
      </c>
      <c r="Z332" s="1">
        <v>711.18937500000004</v>
      </c>
      <c r="AA332" s="1">
        <v>394.20353999999998</v>
      </c>
      <c r="AB332" s="1">
        <v>530.99330999999995</v>
      </c>
      <c r="AC332" s="1">
        <v>1599.2232989999998</v>
      </c>
      <c r="AD332" s="1">
        <v>1136.94075</v>
      </c>
      <c r="AE332" s="1">
        <v>0</v>
      </c>
      <c r="AF332" s="4">
        <v>14634.635323874998</v>
      </c>
      <c r="AH332" s="4">
        <v>449035336</v>
      </c>
      <c r="AI332" s="4" t="s">
        <v>1745</v>
      </c>
      <c r="AJ332" s="2" t="s">
        <v>1559</v>
      </c>
      <c r="AK332" s="2" t="s">
        <v>1576</v>
      </c>
      <c r="AL332" s="4">
        <v>1</v>
      </c>
      <c r="AM332" s="4">
        <v>1</v>
      </c>
      <c r="AN332" s="4">
        <v>14634.635323874998</v>
      </c>
      <c r="AO332" s="4">
        <v>14635</v>
      </c>
      <c r="AP332" s="4">
        <v>0</v>
      </c>
      <c r="AQ332" s="77">
        <v>14635</v>
      </c>
    </row>
    <row r="333" spans="1:43" s="4" customFormat="1">
      <c r="A333" s="2">
        <v>449035342</v>
      </c>
      <c r="B333" s="10" t="s">
        <v>101</v>
      </c>
      <c r="C333" s="15">
        <v>0</v>
      </c>
      <c r="D333" s="15">
        <v>0</v>
      </c>
      <c r="E333" s="15">
        <v>0</v>
      </c>
      <c r="F333" s="15">
        <v>0</v>
      </c>
      <c r="G333" s="15">
        <v>1</v>
      </c>
      <c r="H333" s="15">
        <v>0</v>
      </c>
      <c r="I333" s="15">
        <v>3.7499999999999999E-2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1</v>
      </c>
      <c r="P333" s="15">
        <v>0</v>
      </c>
      <c r="Q333" s="15">
        <v>1</v>
      </c>
      <c r="R333" s="16">
        <v>1.077</v>
      </c>
      <c r="S333" s="15">
        <v>10</v>
      </c>
      <c r="T333" s="2"/>
      <c r="U333" s="1">
        <v>493.49190074999996</v>
      </c>
      <c r="V333" s="1">
        <v>708.04133999999988</v>
      </c>
      <c r="W333" s="1">
        <v>6676.5799991249996</v>
      </c>
      <c r="X333" s="1">
        <v>912.00763874999996</v>
      </c>
      <c r="Y333" s="1">
        <v>232.12177124999999</v>
      </c>
      <c r="Z333" s="1">
        <v>449.39937500000002</v>
      </c>
      <c r="AA333" s="1">
        <v>314.47323</v>
      </c>
      <c r="AB333" s="1">
        <v>230.27337</v>
      </c>
      <c r="AC333" s="1">
        <v>1628.9377289999998</v>
      </c>
      <c r="AD333" s="1">
        <v>1165.1107500000001</v>
      </c>
      <c r="AE333" s="1">
        <v>0</v>
      </c>
      <c r="AF333" s="4">
        <v>12810.437103875</v>
      </c>
      <c r="AH333" s="4">
        <v>449035342</v>
      </c>
      <c r="AI333" s="4" t="s">
        <v>1745</v>
      </c>
      <c r="AJ333" s="2" t="s">
        <v>1559</v>
      </c>
      <c r="AK333" s="2" t="s">
        <v>1697</v>
      </c>
      <c r="AL333" s="4">
        <v>1</v>
      </c>
      <c r="AM333" s="4">
        <v>1</v>
      </c>
      <c r="AN333" s="4">
        <v>12810.437103875</v>
      </c>
      <c r="AO333" s="4">
        <v>12810</v>
      </c>
      <c r="AP333" s="4">
        <v>0</v>
      </c>
      <c r="AQ333" s="77">
        <v>12810</v>
      </c>
    </row>
    <row r="334" spans="1:43" s="4" customFormat="1">
      <c r="A334" s="2">
        <v>450086008</v>
      </c>
      <c r="B334" s="10" t="s">
        <v>696</v>
      </c>
      <c r="C334" s="15">
        <v>0</v>
      </c>
      <c r="D334" s="15">
        <v>0</v>
      </c>
      <c r="E334" s="15">
        <v>1</v>
      </c>
      <c r="F334" s="15">
        <v>3</v>
      </c>
      <c r="G334" s="15">
        <v>0</v>
      </c>
      <c r="H334" s="15">
        <v>0</v>
      </c>
      <c r="I334" s="15">
        <v>0.15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4</v>
      </c>
      <c r="R334" s="16">
        <v>1</v>
      </c>
      <c r="S334" s="15">
        <v>1</v>
      </c>
      <c r="T334" s="2"/>
      <c r="U334" s="1">
        <v>1832.8389999999999</v>
      </c>
      <c r="V334" s="1">
        <v>2629.68</v>
      </c>
      <c r="W334" s="1">
        <v>13301.3945</v>
      </c>
      <c r="X334" s="1">
        <v>4253.6549999999997</v>
      </c>
      <c r="Y334" s="1">
        <v>537.16499999999996</v>
      </c>
      <c r="Z334" s="1">
        <v>1797.5975000000001</v>
      </c>
      <c r="AA334" s="1">
        <v>877.44</v>
      </c>
      <c r="AB334" s="1">
        <v>479.97</v>
      </c>
      <c r="AC334" s="1">
        <v>3769.308</v>
      </c>
      <c r="AD334" s="1">
        <v>3495.1129999999998</v>
      </c>
      <c r="AE334" s="1">
        <v>0</v>
      </c>
      <c r="AF334" s="4">
        <v>32974.162000000004</v>
      </c>
      <c r="AH334" s="4">
        <v>450086008</v>
      </c>
      <c r="AI334" s="4" t="s">
        <v>1746</v>
      </c>
      <c r="AJ334" s="2" t="s">
        <v>1747</v>
      </c>
      <c r="AK334" s="2" t="s">
        <v>1748</v>
      </c>
      <c r="AL334" s="4">
        <v>1</v>
      </c>
      <c r="AM334" s="4">
        <v>4</v>
      </c>
      <c r="AN334" s="4">
        <v>32974.162000000004</v>
      </c>
      <c r="AO334" s="4">
        <v>8244</v>
      </c>
      <c r="AP334" s="4">
        <v>0</v>
      </c>
      <c r="AQ334" s="77">
        <v>8244</v>
      </c>
    </row>
    <row r="335" spans="1:43" s="4" customFormat="1">
      <c r="A335" s="2">
        <v>450086086</v>
      </c>
      <c r="B335" s="10" t="s">
        <v>696</v>
      </c>
      <c r="C335" s="15">
        <v>0</v>
      </c>
      <c r="D335" s="15">
        <v>0</v>
      </c>
      <c r="E335" s="15">
        <v>6</v>
      </c>
      <c r="F335" s="15">
        <v>26</v>
      </c>
      <c r="G335" s="15">
        <v>19</v>
      </c>
      <c r="H335" s="15">
        <v>0</v>
      </c>
      <c r="I335" s="15">
        <v>1.9125000000000001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5</v>
      </c>
      <c r="P335" s="15">
        <v>1</v>
      </c>
      <c r="Q335" s="15">
        <v>51</v>
      </c>
      <c r="R335" s="16">
        <v>1</v>
      </c>
      <c r="S335" s="15">
        <v>2</v>
      </c>
      <c r="T335" s="2"/>
      <c r="U335" s="1">
        <v>23368.697250000001</v>
      </c>
      <c r="V335" s="1">
        <v>33528.42</v>
      </c>
      <c r="W335" s="1">
        <v>180631.149875</v>
      </c>
      <c r="X335" s="1">
        <v>50118.511250000003</v>
      </c>
      <c r="Y335" s="1">
        <v>7433.5687499999995</v>
      </c>
      <c r="Z335" s="1">
        <v>22919.368124999997</v>
      </c>
      <c r="AA335" s="1">
        <v>12567.330000000002</v>
      </c>
      <c r="AB335" s="1">
        <v>7989.41</v>
      </c>
      <c r="AC335" s="1">
        <v>52163.147000000004</v>
      </c>
      <c r="AD335" s="1">
        <v>45675.738250000002</v>
      </c>
      <c r="AE335" s="1">
        <v>0</v>
      </c>
      <c r="AF335" s="4">
        <v>436395.34049999993</v>
      </c>
      <c r="AH335" s="4">
        <v>450086086</v>
      </c>
      <c r="AI335" s="4" t="s">
        <v>1746</v>
      </c>
      <c r="AJ335" s="2" t="s">
        <v>1747</v>
      </c>
      <c r="AK335" s="2" t="s">
        <v>1747</v>
      </c>
      <c r="AL335" s="4">
        <v>1</v>
      </c>
      <c r="AM335" s="4">
        <v>51</v>
      </c>
      <c r="AN335" s="4">
        <v>436395.34049999993</v>
      </c>
      <c r="AO335" s="4">
        <v>8557</v>
      </c>
      <c r="AP335" s="4">
        <v>0</v>
      </c>
      <c r="AQ335" s="77">
        <v>8557</v>
      </c>
    </row>
    <row r="336" spans="1:43" s="4" customFormat="1">
      <c r="A336" s="2">
        <v>450086117</v>
      </c>
      <c r="B336" s="10" t="s">
        <v>696</v>
      </c>
      <c r="C336" s="15">
        <v>0</v>
      </c>
      <c r="D336" s="15">
        <v>0</v>
      </c>
      <c r="E336" s="15">
        <v>1</v>
      </c>
      <c r="F336" s="15">
        <v>2</v>
      </c>
      <c r="G336" s="15">
        <v>2</v>
      </c>
      <c r="H336" s="15">
        <v>0</v>
      </c>
      <c r="I336" s="15">
        <v>0.1875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2</v>
      </c>
      <c r="P336" s="15">
        <v>0</v>
      </c>
      <c r="Q336" s="15">
        <v>5</v>
      </c>
      <c r="R336" s="16">
        <v>1</v>
      </c>
      <c r="S336" s="15">
        <v>9</v>
      </c>
      <c r="T336" s="2"/>
      <c r="U336" s="1">
        <v>2291.0487499999999</v>
      </c>
      <c r="V336" s="1">
        <v>3287.0999999999995</v>
      </c>
      <c r="W336" s="1">
        <v>22311.933125</v>
      </c>
      <c r="X336" s="1">
        <v>4883.8487500000001</v>
      </c>
      <c r="Y336" s="1">
        <v>832.54124999999999</v>
      </c>
      <c r="Z336" s="1">
        <v>2246.9968750000003</v>
      </c>
      <c r="AA336" s="1">
        <v>1242.06</v>
      </c>
      <c r="AB336" s="1">
        <v>776.69</v>
      </c>
      <c r="AC336" s="1">
        <v>5842.2749999999996</v>
      </c>
      <c r="AD336" s="1">
        <v>4945.1837500000001</v>
      </c>
      <c r="AE336" s="1">
        <v>0</v>
      </c>
      <c r="AF336" s="4">
        <v>48659.677500000005</v>
      </c>
      <c r="AH336" s="4">
        <v>450086117</v>
      </c>
      <c r="AI336" s="4" t="s">
        <v>1746</v>
      </c>
      <c r="AJ336" s="2" t="s">
        <v>1747</v>
      </c>
      <c r="AK336" s="2" t="s">
        <v>1582</v>
      </c>
      <c r="AL336" s="4">
        <v>1</v>
      </c>
      <c r="AM336" s="4">
        <v>5</v>
      </c>
      <c r="AN336" s="4">
        <v>48659.677500000005</v>
      </c>
      <c r="AO336" s="4">
        <v>9732</v>
      </c>
      <c r="AP336" s="4">
        <v>0</v>
      </c>
      <c r="AQ336" s="77">
        <v>9732</v>
      </c>
    </row>
    <row r="337" spans="1:43" s="4" customFormat="1">
      <c r="A337" s="2">
        <v>450086127</v>
      </c>
      <c r="B337" s="10" t="s">
        <v>696</v>
      </c>
      <c r="C337" s="15">
        <v>0</v>
      </c>
      <c r="D337" s="15">
        <v>0</v>
      </c>
      <c r="E337" s="15">
        <v>1</v>
      </c>
      <c r="F337" s="15">
        <v>5</v>
      </c>
      <c r="G337" s="15">
        <v>2</v>
      </c>
      <c r="H337" s="15">
        <v>0</v>
      </c>
      <c r="I337" s="15">
        <v>0.3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8</v>
      </c>
      <c r="R337" s="16">
        <v>1</v>
      </c>
      <c r="S337" s="15">
        <v>1</v>
      </c>
      <c r="T337" s="2"/>
      <c r="U337" s="1">
        <v>3665.6779999999999</v>
      </c>
      <c r="V337" s="1">
        <v>5259.36</v>
      </c>
      <c r="W337" s="1">
        <v>25879.309000000001</v>
      </c>
      <c r="X337" s="1">
        <v>8074.09</v>
      </c>
      <c r="Y337" s="1">
        <v>1094.3899999999999</v>
      </c>
      <c r="Z337" s="1">
        <v>3595.1950000000002</v>
      </c>
      <c r="AA337" s="1">
        <v>1900.1400000000003</v>
      </c>
      <c r="AB337" s="1">
        <v>1169.3899999999999</v>
      </c>
      <c r="AC337" s="1">
        <v>7679.4759999999997</v>
      </c>
      <c r="AD337" s="1">
        <v>6916.0160000000005</v>
      </c>
      <c r="AE337" s="1">
        <v>0</v>
      </c>
      <c r="AF337" s="4">
        <v>65233.044000000009</v>
      </c>
      <c r="AH337" s="4">
        <v>450086127</v>
      </c>
      <c r="AI337" s="4" t="s">
        <v>1746</v>
      </c>
      <c r="AJ337" s="2" t="s">
        <v>1747</v>
      </c>
      <c r="AK337" s="2" t="s">
        <v>1749</v>
      </c>
      <c r="AL337" s="4">
        <v>1</v>
      </c>
      <c r="AM337" s="4">
        <v>8</v>
      </c>
      <c r="AN337" s="4">
        <v>65233.044000000009</v>
      </c>
      <c r="AO337" s="4">
        <v>8154</v>
      </c>
      <c r="AP337" s="4">
        <v>0</v>
      </c>
      <c r="AQ337" s="77">
        <v>8154</v>
      </c>
    </row>
    <row r="338" spans="1:43" s="4" customFormat="1">
      <c r="A338" s="2">
        <v>450086210</v>
      </c>
      <c r="B338" s="10" t="s">
        <v>696</v>
      </c>
      <c r="C338" s="15">
        <v>0</v>
      </c>
      <c r="D338" s="15">
        <v>0</v>
      </c>
      <c r="E338" s="15">
        <v>7</v>
      </c>
      <c r="F338" s="15">
        <v>49</v>
      </c>
      <c r="G338" s="15">
        <v>48</v>
      </c>
      <c r="H338" s="15">
        <v>0</v>
      </c>
      <c r="I338" s="15">
        <v>3.9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12</v>
      </c>
      <c r="P338" s="15">
        <v>2</v>
      </c>
      <c r="Q338" s="15">
        <v>104</v>
      </c>
      <c r="R338" s="16">
        <v>1</v>
      </c>
      <c r="S338" s="15">
        <v>3</v>
      </c>
      <c r="T338" s="2"/>
      <c r="U338" s="1">
        <v>47653.813999999998</v>
      </c>
      <c r="V338" s="1">
        <v>68371.679999999993</v>
      </c>
      <c r="W338" s="1">
        <v>370704.21699999995</v>
      </c>
      <c r="X338" s="1">
        <v>100197.75</v>
      </c>
      <c r="Y338" s="1">
        <v>15377.09</v>
      </c>
      <c r="Z338" s="1">
        <v>46737.535000000003</v>
      </c>
      <c r="AA338" s="1">
        <v>26299.68</v>
      </c>
      <c r="AB338" s="1">
        <v>17287.870000000003</v>
      </c>
      <c r="AC338" s="1">
        <v>107904.96799999999</v>
      </c>
      <c r="AD338" s="1">
        <v>93378.448000000004</v>
      </c>
      <c r="AE338" s="1">
        <v>0</v>
      </c>
      <c r="AF338" s="4">
        <v>893913.05199999991</v>
      </c>
      <c r="AH338" s="4">
        <v>450086210</v>
      </c>
      <c r="AI338" s="4" t="s">
        <v>1746</v>
      </c>
      <c r="AJ338" s="2" t="s">
        <v>1747</v>
      </c>
      <c r="AK338" s="2" t="s">
        <v>1583</v>
      </c>
      <c r="AL338" s="4">
        <v>1</v>
      </c>
      <c r="AM338" s="4">
        <v>104</v>
      </c>
      <c r="AN338" s="4">
        <v>893913.05199999991</v>
      </c>
      <c r="AO338" s="4">
        <v>8595</v>
      </c>
      <c r="AP338" s="4">
        <v>0</v>
      </c>
      <c r="AQ338" s="77">
        <v>8595</v>
      </c>
    </row>
    <row r="339" spans="1:43" s="4" customFormat="1">
      <c r="A339" s="2">
        <v>450086275</v>
      </c>
      <c r="B339" s="10" t="s">
        <v>696</v>
      </c>
      <c r="C339" s="15">
        <v>0</v>
      </c>
      <c r="D339" s="15">
        <v>0</v>
      </c>
      <c r="E339" s="15">
        <v>0</v>
      </c>
      <c r="F339" s="15">
        <v>1</v>
      </c>
      <c r="G339" s="15">
        <v>0</v>
      </c>
      <c r="H339" s="15">
        <v>0</v>
      </c>
      <c r="I339" s="15">
        <v>3.7499999999999999E-2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1</v>
      </c>
      <c r="R339" s="16">
        <v>1</v>
      </c>
      <c r="S339" s="15">
        <v>1</v>
      </c>
      <c r="T339" s="2"/>
      <c r="U339" s="1">
        <v>458.20974999999999</v>
      </c>
      <c r="V339" s="1">
        <v>657.42</v>
      </c>
      <c r="W339" s="1">
        <v>3325.3386249999999</v>
      </c>
      <c r="X339" s="1">
        <v>1063.4137499999999</v>
      </c>
      <c r="Y339" s="1">
        <v>134.29624999999999</v>
      </c>
      <c r="Z339" s="1">
        <v>449.39937500000002</v>
      </c>
      <c r="AA339" s="1">
        <v>219.36</v>
      </c>
      <c r="AB339" s="1">
        <v>130.9</v>
      </c>
      <c r="AC339" s="1">
        <v>942.327</v>
      </c>
      <c r="AD339" s="1">
        <v>873.79075</v>
      </c>
      <c r="AE339" s="1">
        <v>0</v>
      </c>
      <c r="AF339" s="4">
        <v>8254.4555</v>
      </c>
      <c r="AH339" s="4">
        <v>450086275</v>
      </c>
      <c r="AI339" s="4" t="s">
        <v>1746</v>
      </c>
      <c r="AJ339" s="2" t="s">
        <v>1747</v>
      </c>
      <c r="AK339" s="2" t="s">
        <v>1750</v>
      </c>
      <c r="AL339" s="4">
        <v>1</v>
      </c>
      <c r="AM339" s="4">
        <v>1</v>
      </c>
      <c r="AN339" s="4">
        <v>8254.4555</v>
      </c>
      <c r="AO339" s="4">
        <v>8254</v>
      </c>
      <c r="AP339" s="4">
        <v>0</v>
      </c>
      <c r="AQ339" s="77">
        <v>8254</v>
      </c>
    </row>
    <row r="340" spans="1:43" s="4" customFormat="1">
      <c r="A340" s="2">
        <v>450086278</v>
      </c>
      <c r="B340" s="10" t="s">
        <v>696</v>
      </c>
      <c r="C340" s="15">
        <v>0</v>
      </c>
      <c r="D340" s="15">
        <v>0</v>
      </c>
      <c r="E340" s="15">
        <v>0</v>
      </c>
      <c r="F340" s="15">
        <v>4</v>
      </c>
      <c r="G340" s="15">
        <v>3</v>
      </c>
      <c r="H340" s="15">
        <v>0</v>
      </c>
      <c r="I340" s="15">
        <v>0.26250000000000001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7</v>
      </c>
      <c r="R340" s="16">
        <v>1</v>
      </c>
      <c r="S340" s="15">
        <v>1</v>
      </c>
      <c r="T340" s="2"/>
      <c r="U340" s="1">
        <v>3207.4682499999999</v>
      </c>
      <c r="V340" s="1">
        <v>4601.9399999999996</v>
      </c>
      <c r="W340" s="1">
        <v>22192.210374999999</v>
      </c>
      <c r="X340" s="1">
        <v>6794.0662499999999</v>
      </c>
      <c r="Y340" s="1">
        <v>970.13374999999996</v>
      </c>
      <c r="Z340" s="1">
        <v>3145.7956250000002</v>
      </c>
      <c r="AA340" s="1">
        <v>1753.41</v>
      </c>
      <c r="AB340" s="1">
        <v>1165.0300000000002</v>
      </c>
      <c r="AC340" s="1">
        <v>6807.5789999999997</v>
      </c>
      <c r="AD340" s="1">
        <v>6005.1452500000005</v>
      </c>
      <c r="AE340" s="1">
        <v>0</v>
      </c>
      <c r="AF340" s="4">
        <v>56642.7785</v>
      </c>
      <c r="AH340" s="4">
        <v>450086278</v>
      </c>
      <c r="AI340" s="4" t="s">
        <v>1746</v>
      </c>
      <c r="AJ340" s="2" t="s">
        <v>1747</v>
      </c>
      <c r="AK340" s="2" t="s">
        <v>1751</v>
      </c>
      <c r="AL340" s="4">
        <v>1</v>
      </c>
      <c r="AM340" s="4">
        <v>7</v>
      </c>
      <c r="AN340" s="4">
        <v>56642.7785</v>
      </c>
      <c r="AO340" s="4">
        <v>8092</v>
      </c>
      <c r="AP340" s="4">
        <v>0</v>
      </c>
      <c r="AQ340" s="77">
        <v>8092</v>
      </c>
    </row>
    <row r="341" spans="1:43" s="4" customFormat="1">
      <c r="A341" s="2">
        <v>450086327</v>
      </c>
      <c r="B341" s="10" t="s">
        <v>696</v>
      </c>
      <c r="C341" s="15">
        <v>0</v>
      </c>
      <c r="D341" s="15">
        <v>0</v>
      </c>
      <c r="E341" s="15">
        <v>1</v>
      </c>
      <c r="F341" s="15">
        <v>1</v>
      </c>
      <c r="G341" s="15">
        <v>1</v>
      </c>
      <c r="H341" s="15">
        <v>0</v>
      </c>
      <c r="I341" s="15">
        <v>0.1125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3</v>
      </c>
      <c r="R341" s="16">
        <v>1</v>
      </c>
      <c r="S341" s="15">
        <v>1</v>
      </c>
      <c r="T341" s="2"/>
      <c r="U341" s="1">
        <v>1374.62925</v>
      </c>
      <c r="V341" s="1">
        <v>1972.2599999999998</v>
      </c>
      <c r="W341" s="1">
        <v>9614.3358749999989</v>
      </c>
      <c r="X341" s="1">
        <v>2973.6312499999999</v>
      </c>
      <c r="Y341" s="1">
        <v>412.88874999999996</v>
      </c>
      <c r="Z341" s="1">
        <v>1348.1981250000001</v>
      </c>
      <c r="AA341" s="1">
        <v>730.71</v>
      </c>
      <c r="AB341" s="1">
        <v>431.98</v>
      </c>
      <c r="AC341" s="1">
        <v>2897.4110000000001</v>
      </c>
      <c r="AD341" s="1">
        <v>2584.1922500000001</v>
      </c>
      <c r="AE341" s="1">
        <v>0</v>
      </c>
      <c r="AF341" s="4">
        <v>24340.236499999999</v>
      </c>
      <c r="AH341" s="4">
        <v>450086327</v>
      </c>
      <c r="AI341" s="4" t="s">
        <v>1746</v>
      </c>
      <c r="AJ341" s="2" t="s">
        <v>1747</v>
      </c>
      <c r="AK341" s="2" t="s">
        <v>1752</v>
      </c>
      <c r="AL341" s="4">
        <v>1</v>
      </c>
      <c r="AM341" s="4">
        <v>3</v>
      </c>
      <c r="AN341" s="4">
        <v>24340.236499999999</v>
      </c>
      <c r="AO341" s="4">
        <v>8113</v>
      </c>
      <c r="AP341" s="4">
        <v>0</v>
      </c>
      <c r="AQ341" s="77">
        <v>8113</v>
      </c>
    </row>
    <row r="342" spans="1:43" s="4" customFormat="1">
      <c r="A342" s="2">
        <v>450086340</v>
      </c>
      <c r="B342" s="10" t="s">
        <v>696</v>
      </c>
      <c r="C342" s="15">
        <v>0</v>
      </c>
      <c r="D342" s="15">
        <v>0</v>
      </c>
      <c r="E342" s="15">
        <v>3</v>
      </c>
      <c r="F342" s="15">
        <v>11</v>
      </c>
      <c r="G342" s="15">
        <v>1</v>
      </c>
      <c r="H342" s="15">
        <v>0</v>
      </c>
      <c r="I342" s="15">
        <v>0.5625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3</v>
      </c>
      <c r="P342" s="15">
        <v>0</v>
      </c>
      <c r="Q342" s="15">
        <v>15</v>
      </c>
      <c r="R342" s="16">
        <v>1</v>
      </c>
      <c r="S342" s="15">
        <v>5</v>
      </c>
      <c r="T342" s="2"/>
      <c r="U342" s="1">
        <v>6873.1462499999998</v>
      </c>
      <c r="V342" s="1">
        <v>9861.2999999999993</v>
      </c>
      <c r="W342" s="1">
        <v>58755.839374999996</v>
      </c>
      <c r="X342" s="1">
        <v>15734.596249999999</v>
      </c>
      <c r="Y342" s="1">
        <v>2227.7137499999999</v>
      </c>
      <c r="Z342" s="1">
        <v>6740.9906250000004</v>
      </c>
      <c r="AA342" s="1">
        <v>3363.0299999999997</v>
      </c>
      <c r="AB342" s="1">
        <v>1915.52</v>
      </c>
      <c r="AC342" s="1">
        <v>15631.985000000001</v>
      </c>
      <c r="AD342" s="1">
        <v>14007.261250000001</v>
      </c>
      <c r="AE342" s="1">
        <v>0</v>
      </c>
      <c r="AF342" s="4">
        <v>135111.38250000001</v>
      </c>
      <c r="AH342" s="4">
        <v>450086340</v>
      </c>
      <c r="AI342" s="4" t="s">
        <v>1746</v>
      </c>
      <c r="AJ342" s="2" t="s">
        <v>1747</v>
      </c>
      <c r="AK342" s="2" t="s">
        <v>1753</v>
      </c>
      <c r="AL342" s="4">
        <v>1</v>
      </c>
      <c r="AM342" s="4">
        <v>15</v>
      </c>
      <c r="AN342" s="4">
        <v>135111.38250000001</v>
      </c>
      <c r="AO342" s="4">
        <v>9007</v>
      </c>
      <c r="AP342" s="4">
        <v>0</v>
      </c>
      <c r="AQ342" s="77">
        <v>9007</v>
      </c>
    </row>
    <row r="343" spans="1:43" s="4" customFormat="1">
      <c r="A343" s="2">
        <v>450086605</v>
      </c>
      <c r="B343" s="10" t="s">
        <v>696</v>
      </c>
      <c r="C343" s="15">
        <v>0</v>
      </c>
      <c r="D343" s="15">
        <v>0</v>
      </c>
      <c r="E343" s="15">
        <v>0</v>
      </c>
      <c r="F343" s="15">
        <v>0</v>
      </c>
      <c r="G343" s="15">
        <v>2</v>
      </c>
      <c r="H343" s="15">
        <v>0</v>
      </c>
      <c r="I343" s="15">
        <v>7.4999999999999997E-2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2</v>
      </c>
      <c r="R343" s="16">
        <v>1</v>
      </c>
      <c r="S343" s="15">
        <v>1</v>
      </c>
      <c r="T343" s="2"/>
      <c r="U343" s="1">
        <v>916.41949999999997</v>
      </c>
      <c r="V343" s="1">
        <v>1314.84</v>
      </c>
      <c r="W343" s="1">
        <v>5927.2372500000001</v>
      </c>
      <c r="X343" s="1">
        <v>1693.6075000000001</v>
      </c>
      <c r="Y343" s="1">
        <v>288.63249999999999</v>
      </c>
      <c r="Z343" s="1">
        <v>898.79875000000004</v>
      </c>
      <c r="AA343" s="1">
        <v>583.98</v>
      </c>
      <c r="AB343" s="1">
        <v>427.62</v>
      </c>
      <c r="AC343" s="1">
        <v>2025.5139999999999</v>
      </c>
      <c r="AD343" s="1">
        <v>1673.3215</v>
      </c>
      <c r="AE343" s="1">
        <v>0</v>
      </c>
      <c r="AF343" s="4">
        <v>15749.971</v>
      </c>
      <c r="AH343" s="4">
        <v>450086605</v>
      </c>
      <c r="AI343" s="4" t="s">
        <v>1746</v>
      </c>
      <c r="AJ343" s="2" t="s">
        <v>1747</v>
      </c>
      <c r="AK343" s="2" t="s">
        <v>1585</v>
      </c>
      <c r="AL343" s="4">
        <v>1</v>
      </c>
      <c r="AM343" s="4">
        <v>2</v>
      </c>
      <c r="AN343" s="4">
        <v>15749.971</v>
      </c>
      <c r="AO343" s="4">
        <v>7875</v>
      </c>
      <c r="AP343" s="4">
        <v>0</v>
      </c>
      <c r="AQ343" s="77">
        <v>7875</v>
      </c>
    </row>
    <row r="344" spans="1:43" s="4" customFormat="1">
      <c r="A344" s="2">
        <v>450086632</v>
      </c>
      <c r="B344" s="10" t="s">
        <v>696</v>
      </c>
      <c r="C344" s="15">
        <v>0</v>
      </c>
      <c r="D344" s="15">
        <v>0</v>
      </c>
      <c r="E344" s="15">
        <v>0</v>
      </c>
      <c r="F344" s="15">
        <v>2</v>
      </c>
      <c r="G344" s="15">
        <v>0</v>
      </c>
      <c r="H344" s="15">
        <v>0</v>
      </c>
      <c r="I344" s="15">
        <v>7.4999999999999997E-2</v>
      </c>
      <c r="J344" s="15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2</v>
      </c>
      <c r="R344" s="16">
        <v>1</v>
      </c>
      <c r="S344" s="15">
        <v>1</v>
      </c>
      <c r="T344" s="2"/>
      <c r="U344" s="1">
        <v>916.41949999999997</v>
      </c>
      <c r="V344" s="1">
        <v>1314.84</v>
      </c>
      <c r="W344" s="1">
        <v>6650.6772499999997</v>
      </c>
      <c r="X344" s="1">
        <v>2126.8274999999999</v>
      </c>
      <c r="Y344" s="1">
        <v>268.59249999999997</v>
      </c>
      <c r="Z344" s="1">
        <v>898.79875000000004</v>
      </c>
      <c r="AA344" s="1">
        <v>438.72</v>
      </c>
      <c r="AB344" s="1">
        <v>261.8</v>
      </c>
      <c r="AC344" s="1">
        <v>1884.654</v>
      </c>
      <c r="AD344" s="1">
        <v>1747.5815</v>
      </c>
      <c r="AE344" s="1">
        <v>0</v>
      </c>
      <c r="AF344" s="4">
        <v>16508.911</v>
      </c>
      <c r="AH344" s="4">
        <v>450086632</v>
      </c>
      <c r="AI344" s="4" t="s">
        <v>1746</v>
      </c>
      <c r="AJ344" s="2" t="s">
        <v>1747</v>
      </c>
      <c r="AK344" s="2" t="s">
        <v>1754</v>
      </c>
      <c r="AL344" s="4">
        <v>1</v>
      </c>
      <c r="AM344" s="4">
        <v>2</v>
      </c>
      <c r="AN344" s="4">
        <v>16508.911</v>
      </c>
      <c r="AO344" s="4">
        <v>8254</v>
      </c>
      <c r="AP344" s="4">
        <v>0</v>
      </c>
      <c r="AQ344" s="77">
        <v>8254</v>
      </c>
    </row>
    <row r="345" spans="1:43" s="4" customFormat="1">
      <c r="A345" s="2">
        <v>450086635</v>
      </c>
      <c r="B345" s="10" t="s">
        <v>696</v>
      </c>
      <c r="C345" s="15">
        <v>0</v>
      </c>
      <c r="D345" s="15">
        <v>0</v>
      </c>
      <c r="E345" s="15">
        <v>0</v>
      </c>
      <c r="F345" s="15">
        <v>0</v>
      </c>
      <c r="G345" s="15">
        <v>1</v>
      </c>
      <c r="H345" s="15">
        <v>0</v>
      </c>
      <c r="I345" s="15">
        <v>3.7499999999999999E-2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1</v>
      </c>
      <c r="R345" s="16">
        <v>1</v>
      </c>
      <c r="S345" s="15">
        <v>1</v>
      </c>
      <c r="T345" s="2"/>
      <c r="U345" s="1">
        <v>458.20974999999999</v>
      </c>
      <c r="V345" s="1">
        <v>657.42</v>
      </c>
      <c r="W345" s="1">
        <v>2963.6186250000001</v>
      </c>
      <c r="X345" s="1">
        <v>846.80375000000004</v>
      </c>
      <c r="Y345" s="1">
        <v>144.31625</v>
      </c>
      <c r="Z345" s="1">
        <v>449.39937500000002</v>
      </c>
      <c r="AA345" s="1">
        <v>291.99</v>
      </c>
      <c r="AB345" s="1">
        <v>213.81</v>
      </c>
      <c r="AC345" s="1">
        <v>1012.7569999999999</v>
      </c>
      <c r="AD345" s="1">
        <v>836.66075000000001</v>
      </c>
      <c r="AE345" s="1">
        <v>0</v>
      </c>
      <c r="AF345" s="4">
        <v>7874.9854999999998</v>
      </c>
      <c r="AH345" s="4">
        <v>450086635</v>
      </c>
      <c r="AI345" s="4" t="s">
        <v>1746</v>
      </c>
      <c r="AJ345" s="2" t="s">
        <v>1747</v>
      </c>
      <c r="AK345" s="2" t="s">
        <v>1604</v>
      </c>
      <c r="AL345" s="4">
        <v>1</v>
      </c>
      <c r="AM345" s="4">
        <v>1</v>
      </c>
      <c r="AN345" s="4">
        <v>7874.9854999999998</v>
      </c>
      <c r="AO345" s="4">
        <v>7875</v>
      </c>
      <c r="AP345" s="4">
        <v>0</v>
      </c>
      <c r="AQ345" s="77">
        <v>7875</v>
      </c>
    </row>
    <row r="346" spans="1:43" s="4" customFormat="1">
      <c r="A346" s="2">
        <v>450086674</v>
      </c>
      <c r="B346" s="10" t="s">
        <v>696</v>
      </c>
      <c r="C346" s="15">
        <v>0</v>
      </c>
      <c r="D346" s="15">
        <v>0</v>
      </c>
      <c r="E346" s="15">
        <v>0</v>
      </c>
      <c r="F346" s="15">
        <v>1</v>
      </c>
      <c r="G346" s="15">
        <v>0</v>
      </c>
      <c r="H346" s="15">
        <v>0</v>
      </c>
      <c r="I346" s="15">
        <v>3.7499999999999999E-2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1</v>
      </c>
      <c r="R346" s="16">
        <v>1</v>
      </c>
      <c r="S346" s="15">
        <v>1</v>
      </c>
      <c r="T346" s="2"/>
      <c r="U346" s="1">
        <v>458.20974999999999</v>
      </c>
      <c r="V346" s="1">
        <v>657.42</v>
      </c>
      <c r="W346" s="1">
        <v>3325.3386249999999</v>
      </c>
      <c r="X346" s="1">
        <v>1063.4137499999999</v>
      </c>
      <c r="Y346" s="1">
        <v>134.29624999999999</v>
      </c>
      <c r="Z346" s="1">
        <v>449.39937500000002</v>
      </c>
      <c r="AA346" s="1">
        <v>219.36</v>
      </c>
      <c r="AB346" s="1">
        <v>130.9</v>
      </c>
      <c r="AC346" s="1">
        <v>942.327</v>
      </c>
      <c r="AD346" s="1">
        <v>873.79075</v>
      </c>
      <c r="AE346" s="1">
        <v>0</v>
      </c>
      <c r="AF346" s="4">
        <v>8254.4555</v>
      </c>
      <c r="AH346" s="4">
        <v>450086674</v>
      </c>
      <c r="AI346" s="4" t="s">
        <v>1746</v>
      </c>
      <c r="AJ346" s="2" t="s">
        <v>1747</v>
      </c>
      <c r="AK346" s="2" t="s">
        <v>1587</v>
      </c>
      <c r="AL346" s="4">
        <v>1</v>
      </c>
      <c r="AM346" s="4">
        <v>1</v>
      </c>
      <c r="AN346" s="4">
        <v>8254.4555</v>
      </c>
      <c r="AO346" s="4">
        <v>8254</v>
      </c>
      <c r="AP346" s="4">
        <v>0</v>
      </c>
      <c r="AQ346" s="77">
        <v>8254</v>
      </c>
    </row>
    <row r="347" spans="1:43" s="4" customFormat="1">
      <c r="A347" s="2">
        <v>450086683</v>
      </c>
      <c r="B347" s="10" t="s">
        <v>696</v>
      </c>
      <c r="C347" s="15">
        <v>0</v>
      </c>
      <c r="D347" s="15">
        <v>0</v>
      </c>
      <c r="E347" s="15">
        <v>0</v>
      </c>
      <c r="F347" s="15">
        <v>0</v>
      </c>
      <c r="G347" s="15">
        <v>6</v>
      </c>
      <c r="H347" s="15">
        <v>0</v>
      </c>
      <c r="I347" s="15">
        <v>0.22500000000000001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1</v>
      </c>
      <c r="P347" s="15">
        <v>0</v>
      </c>
      <c r="Q347" s="15">
        <v>6</v>
      </c>
      <c r="R347" s="16">
        <v>1</v>
      </c>
      <c r="S347" s="15">
        <v>4</v>
      </c>
      <c r="T347" s="2"/>
      <c r="U347" s="1">
        <v>2749.2584999999999</v>
      </c>
      <c r="V347" s="1">
        <v>3944.5199999999995</v>
      </c>
      <c r="W347" s="1">
        <v>20829.531749999998</v>
      </c>
      <c r="X347" s="1">
        <v>5080.8225000000002</v>
      </c>
      <c r="Y347" s="1">
        <v>932.97749999999996</v>
      </c>
      <c r="Z347" s="1">
        <v>2696.3962500000002</v>
      </c>
      <c r="AA347" s="1">
        <v>1751.94</v>
      </c>
      <c r="AB347" s="1">
        <v>1282.8600000000001</v>
      </c>
      <c r="AC347" s="1">
        <v>6547.2619999999997</v>
      </c>
      <c r="AD347" s="1">
        <v>5329.3445000000002</v>
      </c>
      <c r="AE347" s="1">
        <v>0</v>
      </c>
      <c r="AF347" s="4">
        <v>51144.913</v>
      </c>
      <c r="AH347" s="4">
        <v>450086683</v>
      </c>
      <c r="AI347" s="4" t="s">
        <v>1746</v>
      </c>
      <c r="AJ347" s="2" t="s">
        <v>1747</v>
      </c>
      <c r="AK347" s="2" t="s">
        <v>1588</v>
      </c>
      <c r="AL347" s="4">
        <v>1</v>
      </c>
      <c r="AM347" s="4">
        <v>6</v>
      </c>
      <c r="AN347" s="4">
        <v>51144.913</v>
      </c>
      <c r="AO347" s="4">
        <v>8524</v>
      </c>
      <c r="AP347" s="4">
        <v>0</v>
      </c>
      <c r="AQ347" s="77">
        <v>8524</v>
      </c>
    </row>
    <row r="348" spans="1:43" s="4" customFormat="1">
      <c r="A348" s="2">
        <v>450086717</v>
      </c>
      <c r="B348" s="10" t="s">
        <v>696</v>
      </c>
      <c r="C348" s="15">
        <v>0</v>
      </c>
      <c r="D348" s="15">
        <v>0</v>
      </c>
      <c r="E348" s="15">
        <v>0</v>
      </c>
      <c r="F348" s="15">
        <v>0</v>
      </c>
      <c r="G348" s="15">
        <v>1</v>
      </c>
      <c r="H348" s="15">
        <v>0</v>
      </c>
      <c r="I348" s="15">
        <v>3.7499999999999999E-2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1</v>
      </c>
      <c r="R348" s="16">
        <v>1</v>
      </c>
      <c r="S348" s="15">
        <v>1</v>
      </c>
      <c r="T348" s="2"/>
      <c r="U348" s="1">
        <v>458.20974999999999</v>
      </c>
      <c r="V348" s="1">
        <v>657.42</v>
      </c>
      <c r="W348" s="1">
        <v>2963.6186250000001</v>
      </c>
      <c r="X348" s="1">
        <v>846.80375000000004</v>
      </c>
      <c r="Y348" s="1">
        <v>144.31625</v>
      </c>
      <c r="Z348" s="1">
        <v>449.39937500000002</v>
      </c>
      <c r="AA348" s="1">
        <v>291.99</v>
      </c>
      <c r="AB348" s="1">
        <v>213.81</v>
      </c>
      <c r="AC348" s="1">
        <v>1012.7569999999999</v>
      </c>
      <c r="AD348" s="1">
        <v>836.66075000000001</v>
      </c>
      <c r="AE348" s="1">
        <v>0</v>
      </c>
      <c r="AF348" s="4">
        <v>7874.9854999999998</v>
      </c>
      <c r="AH348" s="4">
        <v>450086717</v>
      </c>
      <c r="AI348" s="4" t="s">
        <v>1746</v>
      </c>
      <c r="AJ348" s="2" t="s">
        <v>1747</v>
      </c>
      <c r="AK348" s="2" t="s">
        <v>1589</v>
      </c>
      <c r="AL348" s="4">
        <v>1</v>
      </c>
      <c r="AM348" s="4">
        <v>1</v>
      </c>
      <c r="AN348" s="4">
        <v>7874.9854999999998</v>
      </c>
      <c r="AO348" s="4">
        <v>7875</v>
      </c>
      <c r="AP348" s="4">
        <v>0</v>
      </c>
      <c r="AQ348" s="77">
        <v>7875</v>
      </c>
    </row>
    <row r="349" spans="1:43" s="4" customFormat="1">
      <c r="A349" s="2">
        <v>453137061</v>
      </c>
      <c r="B349" s="10" t="s">
        <v>105</v>
      </c>
      <c r="C349" s="15">
        <v>0</v>
      </c>
      <c r="D349" s="15">
        <v>0</v>
      </c>
      <c r="E349" s="15">
        <v>4</v>
      </c>
      <c r="F349" s="15">
        <v>15</v>
      </c>
      <c r="G349" s="15">
        <v>19</v>
      </c>
      <c r="H349" s="15">
        <v>0</v>
      </c>
      <c r="I349" s="15">
        <v>1.575</v>
      </c>
      <c r="J349" s="15">
        <v>0</v>
      </c>
      <c r="K349" s="15">
        <v>0</v>
      </c>
      <c r="L349" s="15">
        <v>0</v>
      </c>
      <c r="M349" s="15">
        <v>4</v>
      </c>
      <c r="N349" s="15">
        <v>0</v>
      </c>
      <c r="O349" s="15">
        <v>27</v>
      </c>
      <c r="P349" s="15">
        <v>3</v>
      </c>
      <c r="Q349" s="15">
        <v>42</v>
      </c>
      <c r="R349" s="16">
        <v>1</v>
      </c>
      <c r="S349" s="15">
        <v>10</v>
      </c>
      <c r="T349" s="2"/>
      <c r="U349" s="1">
        <v>19244.809499999999</v>
      </c>
      <c r="V349" s="1">
        <v>27611.64</v>
      </c>
      <c r="W349" s="1">
        <v>235962.18225000001</v>
      </c>
      <c r="X349" s="1">
        <v>39928.027499999997</v>
      </c>
      <c r="Y349" s="1">
        <v>8135.7224999999999</v>
      </c>
      <c r="Z349" s="1">
        <v>18874.77375</v>
      </c>
      <c r="AA349" s="1">
        <v>10883.61</v>
      </c>
      <c r="AB349" s="1">
        <v>6898.57</v>
      </c>
      <c r="AC349" s="1">
        <v>57092.063999999998</v>
      </c>
      <c r="AD349" s="1">
        <v>46625.601500000004</v>
      </c>
      <c r="AE349" s="1">
        <v>0</v>
      </c>
      <c r="AF349" s="4">
        <v>471257.00099999999</v>
      </c>
      <c r="AH349" s="4">
        <v>453137061</v>
      </c>
      <c r="AI349" s="4" t="s">
        <v>1755</v>
      </c>
      <c r="AJ349" s="2" t="s">
        <v>1713</v>
      </c>
      <c r="AK349" s="2" t="s">
        <v>1711</v>
      </c>
      <c r="AL349" s="4">
        <v>1</v>
      </c>
      <c r="AM349" s="4">
        <v>42</v>
      </c>
      <c r="AN349" s="4">
        <v>471257.00099999999</v>
      </c>
      <c r="AO349" s="4">
        <v>11220</v>
      </c>
      <c r="AP349" s="4">
        <v>0</v>
      </c>
      <c r="AQ349" s="77">
        <v>11220</v>
      </c>
    </row>
    <row r="350" spans="1:43" s="4" customFormat="1">
      <c r="A350" s="2">
        <v>453137086</v>
      </c>
      <c r="B350" s="10" t="s">
        <v>105</v>
      </c>
      <c r="C350" s="15">
        <v>0</v>
      </c>
      <c r="D350" s="15">
        <v>0</v>
      </c>
      <c r="E350" s="15">
        <v>0</v>
      </c>
      <c r="F350" s="15">
        <v>3</v>
      </c>
      <c r="G350" s="15">
        <v>1</v>
      </c>
      <c r="H350" s="15">
        <v>0</v>
      </c>
      <c r="I350" s="15">
        <v>0.1875</v>
      </c>
      <c r="J350" s="15">
        <v>0</v>
      </c>
      <c r="K350" s="15">
        <v>0</v>
      </c>
      <c r="L350" s="15">
        <v>0</v>
      </c>
      <c r="M350" s="15">
        <v>1</v>
      </c>
      <c r="N350" s="15">
        <v>0</v>
      </c>
      <c r="O350" s="15">
        <v>4</v>
      </c>
      <c r="P350" s="15">
        <v>1</v>
      </c>
      <c r="Q350" s="15">
        <v>5</v>
      </c>
      <c r="R350" s="16">
        <v>1</v>
      </c>
      <c r="S350" s="15">
        <v>10</v>
      </c>
      <c r="T350" s="2"/>
      <c r="U350" s="1">
        <v>2291.0487499999999</v>
      </c>
      <c r="V350" s="1">
        <v>3287.1</v>
      </c>
      <c r="W350" s="1">
        <v>33968.543124999997</v>
      </c>
      <c r="X350" s="1">
        <v>4945.5187500000002</v>
      </c>
      <c r="Y350" s="1">
        <v>1079.7212500000001</v>
      </c>
      <c r="Z350" s="1">
        <v>2246.9968750000003</v>
      </c>
      <c r="AA350" s="1">
        <v>1242.06</v>
      </c>
      <c r="AB350" s="1">
        <v>737.41</v>
      </c>
      <c r="AC350" s="1">
        <v>7576.8050000000003</v>
      </c>
      <c r="AD350" s="1">
        <v>6168.7137499999999</v>
      </c>
      <c r="AE350" s="1">
        <v>0</v>
      </c>
      <c r="AF350" s="4">
        <v>63543.917500000003</v>
      </c>
      <c r="AH350" s="4">
        <v>453137086</v>
      </c>
      <c r="AI350" s="4" t="s">
        <v>1755</v>
      </c>
      <c r="AJ350" s="2" t="s">
        <v>1713</v>
      </c>
      <c r="AK350" s="2" t="s">
        <v>1747</v>
      </c>
      <c r="AL350" s="4">
        <v>1</v>
      </c>
      <c r="AM350" s="4">
        <v>5</v>
      </c>
      <c r="AN350" s="4">
        <v>63543.917500000003</v>
      </c>
      <c r="AO350" s="4">
        <v>12709</v>
      </c>
      <c r="AP350" s="4">
        <v>0</v>
      </c>
      <c r="AQ350" s="77">
        <v>12709</v>
      </c>
    </row>
    <row r="351" spans="1:43" s="4" customFormat="1">
      <c r="A351" s="2">
        <v>453137137</v>
      </c>
      <c r="B351" s="10" t="s">
        <v>105</v>
      </c>
      <c r="C351" s="15">
        <v>0</v>
      </c>
      <c r="D351" s="15">
        <v>0</v>
      </c>
      <c r="E351" s="15">
        <v>54</v>
      </c>
      <c r="F351" s="15">
        <v>296</v>
      </c>
      <c r="G351" s="15">
        <v>141</v>
      </c>
      <c r="H351" s="15">
        <v>0</v>
      </c>
      <c r="I351" s="15">
        <v>21</v>
      </c>
      <c r="J351" s="15">
        <v>0</v>
      </c>
      <c r="K351" s="15">
        <v>0</v>
      </c>
      <c r="L351" s="15">
        <v>0</v>
      </c>
      <c r="M351" s="15">
        <v>69</v>
      </c>
      <c r="N351" s="15">
        <v>0</v>
      </c>
      <c r="O351" s="15">
        <v>375</v>
      </c>
      <c r="P351" s="15">
        <v>41</v>
      </c>
      <c r="Q351" s="15">
        <v>560</v>
      </c>
      <c r="R351" s="16">
        <v>1</v>
      </c>
      <c r="S351" s="15">
        <v>10</v>
      </c>
      <c r="T351" s="2"/>
      <c r="U351" s="1">
        <v>256597.46000000002</v>
      </c>
      <c r="V351" s="1">
        <v>368155.19999999995</v>
      </c>
      <c r="W351" s="1">
        <v>3262464.6199999996</v>
      </c>
      <c r="X351" s="1">
        <v>554278.83000000007</v>
      </c>
      <c r="Y351" s="1">
        <v>109150.73</v>
      </c>
      <c r="Z351" s="1">
        <v>251663.64999999997</v>
      </c>
      <c r="AA351" s="1">
        <v>138093.9</v>
      </c>
      <c r="AB351" s="1">
        <v>82638.290000000008</v>
      </c>
      <c r="AC351" s="1">
        <v>765950.93</v>
      </c>
      <c r="AD351" s="1">
        <v>634150.14999999991</v>
      </c>
      <c r="AE351" s="1">
        <v>0</v>
      </c>
      <c r="AF351" s="4">
        <v>6423143.7599999998</v>
      </c>
      <c r="AH351" s="4">
        <v>453137137</v>
      </c>
      <c r="AI351" s="4" t="s">
        <v>1755</v>
      </c>
      <c r="AJ351" s="2" t="s">
        <v>1713</v>
      </c>
      <c r="AK351" s="2" t="s">
        <v>1713</v>
      </c>
      <c r="AL351" s="4">
        <v>1</v>
      </c>
      <c r="AM351" s="4">
        <v>560</v>
      </c>
      <c r="AN351" s="4">
        <v>6423143.7599999998</v>
      </c>
      <c r="AO351" s="4">
        <v>11470</v>
      </c>
      <c r="AP351" s="4">
        <v>0</v>
      </c>
      <c r="AQ351" s="77">
        <v>11470</v>
      </c>
    </row>
    <row r="352" spans="1:43" s="4" customFormat="1">
      <c r="A352" s="2">
        <v>453137210</v>
      </c>
      <c r="B352" s="10" t="s">
        <v>105</v>
      </c>
      <c r="C352" s="15">
        <v>0</v>
      </c>
      <c r="D352" s="15">
        <v>0</v>
      </c>
      <c r="E352" s="15">
        <v>0</v>
      </c>
      <c r="F352" s="15">
        <v>2</v>
      </c>
      <c r="G352" s="15">
        <v>0</v>
      </c>
      <c r="H352" s="15">
        <v>0</v>
      </c>
      <c r="I352" s="15">
        <v>7.4999999999999997E-2</v>
      </c>
      <c r="J352" s="15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1</v>
      </c>
      <c r="P352" s="15">
        <v>0</v>
      </c>
      <c r="Q352" s="15">
        <v>2</v>
      </c>
      <c r="R352" s="16">
        <v>1</v>
      </c>
      <c r="S352" s="15">
        <v>10</v>
      </c>
      <c r="T352" s="2"/>
      <c r="U352" s="1">
        <v>916.41949999999997</v>
      </c>
      <c r="V352" s="1">
        <v>1314.84</v>
      </c>
      <c r="W352" s="1">
        <v>9886.2972499999996</v>
      </c>
      <c r="X352" s="1">
        <v>2126.8274999999999</v>
      </c>
      <c r="Y352" s="1">
        <v>339.80249999999995</v>
      </c>
      <c r="Z352" s="1">
        <v>898.79875000000004</v>
      </c>
      <c r="AA352" s="1">
        <v>438.72</v>
      </c>
      <c r="AB352" s="1">
        <v>261.8</v>
      </c>
      <c r="AC352" s="1">
        <v>2384.3739999999998</v>
      </c>
      <c r="AD352" s="1">
        <v>2076.0315000000001</v>
      </c>
      <c r="AE352" s="1">
        <v>0</v>
      </c>
      <c r="AF352" s="4">
        <v>20643.910999999996</v>
      </c>
      <c r="AH352" s="4">
        <v>453137210</v>
      </c>
      <c r="AI352" s="4" t="s">
        <v>1755</v>
      </c>
      <c r="AJ352" s="2" t="s">
        <v>1713</v>
      </c>
      <c r="AK352" s="2" t="s">
        <v>1583</v>
      </c>
      <c r="AL352" s="4">
        <v>1</v>
      </c>
      <c r="AM352" s="4">
        <v>2</v>
      </c>
      <c r="AN352" s="4">
        <v>20643.910999999996</v>
      </c>
      <c r="AO352" s="4">
        <v>10322</v>
      </c>
      <c r="AP352" s="4">
        <v>0</v>
      </c>
      <c r="AQ352" s="77">
        <v>10322</v>
      </c>
    </row>
    <row r="353" spans="1:43" s="4" customFormat="1">
      <c r="A353" s="2">
        <v>453137278</v>
      </c>
      <c r="B353" s="10" t="s">
        <v>105</v>
      </c>
      <c r="C353" s="15">
        <v>0</v>
      </c>
      <c r="D353" s="15">
        <v>0</v>
      </c>
      <c r="E353" s="15">
        <v>1</v>
      </c>
      <c r="F353" s="15">
        <v>1</v>
      </c>
      <c r="G353" s="15">
        <v>3</v>
      </c>
      <c r="H353" s="15">
        <v>0</v>
      </c>
      <c r="I353" s="15">
        <v>0.1875</v>
      </c>
      <c r="J353" s="15">
        <v>0</v>
      </c>
      <c r="K353" s="15">
        <v>0</v>
      </c>
      <c r="L353" s="15">
        <v>0</v>
      </c>
      <c r="M353" s="15">
        <v>0</v>
      </c>
      <c r="N353" s="15">
        <v>0</v>
      </c>
      <c r="O353" s="15">
        <v>3</v>
      </c>
      <c r="P353" s="15">
        <v>1</v>
      </c>
      <c r="Q353" s="15">
        <v>5</v>
      </c>
      <c r="R353" s="16">
        <v>1</v>
      </c>
      <c r="S353" s="15">
        <v>10</v>
      </c>
      <c r="T353" s="2"/>
      <c r="U353" s="1">
        <v>2291.0487499999999</v>
      </c>
      <c r="V353" s="1">
        <v>3287.0999999999995</v>
      </c>
      <c r="W353" s="1">
        <v>28484.053124999999</v>
      </c>
      <c r="X353" s="1">
        <v>4667.2387500000004</v>
      </c>
      <c r="Y353" s="1">
        <v>986.36124999999993</v>
      </c>
      <c r="Z353" s="1">
        <v>2246.9968750000003</v>
      </c>
      <c r="AA353" s="1">
        <v>1314.69</v>
      </c>
      <c r="AB353" s="1">
        <v>859.60000000000014</v>
      </c>
      <c r="AC353" s="1">
        <v>6921.8050000000003</v>
      </c>
      <c r="AD353" s="1">
        <v>5571.3137500000003</v>
      </c>
      <c r="AE353" s="1">
        <v>0</v>
      </c>
      <c r="AF353" s="4">
        <v>56630.207500000004</v>
      </c>
      <c r="AH353" s="4">
        <v>453137278</v>
      </c>
      <c r="AI353" s="4" t="s">
        <v>1755</v>
      </c>
      <c r="AJ353" s="2" t="s">
        <v>1713</v>
      </c>
      <c r="AK353" s="2" t="s">
        <v>1751</v>
      </c>
      <c r="AL353" s="4">
        <v>1</v>
      </c>
      <c r="AM353" s="4">
        <v>5</v>
      </c>
      <c r="AN353" s="4">
        <v>56630.207500000004</v>
      </c>
      <c r="AO353" s="4">
        <v>11326</v>
      </c>
      <c r="AP353" s="4">
        <v>0</v>
      </c>
      <c r="AQ353" s="77">
        <v>11326</v>
      </c>
    </row>
    <row r="354" spans="1:43" s="4" customFormat="1">
      <c r="A354" s="2">
        <v>453137281</v>
      </c>
      <c r="B354" s="10" t="s">
        <v>105</v>
      </c>
      <c r="C354" s="15">
        <v>0</v>
      </c>
      <c r="D354" s="15">
        <v>0</v>
      </c>
      <c r="E354" s="15">
        <v>6</v>
      </c>
      <c r="F354" s="15">
        <v>36</v>
      </c>
      <c r="G354" s="15">
        <v>31</v>
      </c>
      <c r="H354" s="15">
        <v>0</v>
      </c>
      <c r="I354" s="15">
        <v>3.0375000000000001</v>
      </c>
      <c r="J354" s="15">
        <v>0</v>
      </c>
      <c r="K354" s="15">
        <v>0</v>
      </c>
      <c r="L354" s="15">
        <v>0</v>
      </c>
      <c r="M354" s="15">
        <v>8</v>
      </c>
      <c r="N354" s="15">
        <v>0</v>
      </c>
      <c r="O354" s="15">
        <v>51</v>
      </c>
      <c r="P354" s="15">
        <v>4</v>
      </c>
      <c r="Q354" s="15">
        <v>81</v>
      </c>
      <c r="R354" s="16">
        <v>1</v>
      </c>
      <c r="S354" s="15">
        <v>10</v>
      </c>
      <c r="T354" s="2"/>
      <c r="U354" s="1">
        <v>37114.989750000001</v>
      </c>
      <c r="V354" s="1">
        <v>53251.020000000004</v>
      </c>
      <c r="W354" s="1">
        <v>448302.20862499997</v>
      </c>
      <c r="X354" s="1">
        <v>78182.083749999991</v>
      </c>
      <c r="Y354" s="1">
        <v>15442.406249999998</v>
      </c>
      <c r="Z354" s="1">
        <v>36401.349375000005</v>
      </c>
      <c r="AA354" s="1">
        <v>20600.730000000003</v>
      </c>
      <c r="AB354" s="1">
        <v>12911.330000000002</v>
      </c>
      <c r="AC354" s="1">
        <v>108365.537</v>
      </c>
      <c r="AD354" s="1">
        <v>89247.590750000003</v>
      </c>
      <c r="AE354" s="1">
        <v>0</v>
      </c>
      <c r="AF354" s="4">
        <v>899819.24549999984</v>
      </c>
      <c r="AH354" s="4">
        <v>453137281</v>
      </c>
      <c r="AI354" s="4" t="s">
        <v>1755</v>
      </c>
      <c r="AJ354" s="2" t="s">
        <v>1713</v>
      </c>
      <c r="AK354" s="2" t="s">
        <v>1709</v>
      </c>
      <c r="AL354" s="4">
        <v>1</v>
      </c>
      <c r="AM354" s="4">
        <v>81</v>
      </c>
      <c r="AN354" s="4">
        <v>899819.24549999984</v>
      </c>
      <c r="AO354" s="4">
        <v>11109</v>
      </c>
      <c r="AP354" s="4">
        <v>0</v>
      </c>
      <c r="AQ354" s="77">
        <v>11109</v>
      </c>
    </row>
    <row r="355" spans="1:43" s="4" customFormat="1">
      <c r="A355" s="2">
        <v>453137325</v>
      </c>
      <c r="B355" s="10" t="s">
        <v>105</v>
      </c>
      <c r="C355" s="15">
        <v>0</v>
      </c>
      <c r="D355" s="15">
        <v>0</v>
      </c>
      <c r="E355" s="15">
        <v>0</v>
      </c>
      <c r="F355" s="15">
        <v>2</v>
      </c>
      <c r="G355" s="15">
        <v>2</v>
      </c>
      <c r="H355" s="15">
        <v>0</v>
      </c>
      <c r="I355" s="15">
        <v>0.15</v>
      </c>
      <c r="J355" s="15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4</v>
      </c>
      <c r="P355" s="15">
        <v>0</v>
      </c>
      <c r="Q355" s="15">
        <v>4</v>
      </c>
      <c r="R355" s="16">
        <v>1</v>
      </c>
      <c r="S355" s="15">
        <v>10</v>
      </c>
      <c r="T355" s="2"/>
      <c r="U355" s="1">
        <v>1832.8389999999999</v>
      </c>
      <c r="V355" s="1">
        <v>2629.68</v>
      </c>
      <c r="W355" s="1">
        <v>25520.394499999999</v>
      </c>
      <c r="X355" s="1">
        <v>3820.4350000000004</v>
      </c>
      <c r="Y355" s="1">
        <v>842.06500000000005</v>
      </c>
      <c r="Z355" s="1">
        <v>1797.5975000000001</v>
      </c>
      <c r="AA355" s="1">
        <v>1022.7</v>
      </c>
      <c r="AB355" s="1">
        <v>689.42000000000007</v>
      </c>
      <c r="AC355" s="1">
        <v>5909.0480000000007</v>
      </c>
      <c r="AD355" s="1">
        <v>4734.7030000000004</v>
      </c>
      <c r="AE355" s="1">
        <v>0</v>
      </c>
      <c r="AF355" s="4">
        <v>48798.882000000005</v>
      </c>
      <c r="AH355" s="4">
        <v>453137325</v>
      </c>
      <c r="AI355" s="4" t="s">
        <v>1755</v>
      </c>
      <c r="AJ355" s="2" t="s">
        <v>1713</v>
      </c>
      <c r="AK355" s="2" t="s">
        <v>1756</v>
      </c>
      <c r="AL355" s="4">
        <v>1</v>
      </c>
      <c r="AM355" s="4">
        <v>4</v>
      </c>
      <c r="AN355" s="4">
        <v>48798.882000000005</v>
      </c>
      <c r="AO355" s="4">
        <v>12200</v>
      </c>
      <c r="AP355" s="4">
        <v>0</v>
      </c>
      <c r="AQ355" s="77">
        <v>12200</v>
      </c>
    </row>
    <row r="356" spans="1:43" s="4" customFormat="1">
      <c r="A356" s="2">
        <v>453137332</v>
      </c>
      <c r="B356" s="10" t="s">
        <v>105</v>
      </c>
      <c r="C356" s="15">
        <v>0</v>
      </c>
      <c r="D356" s="15">
        <v>0</v>
      </c>
      <c r="E356" s="15">
        <v>1</v>
      </c>
      <c r="F356" s="15">
        <v>1</v>
      </c>
      <c r="G356" s="15">
        <v>2</v>
      </c>
      <c r="H356" s="15">
        <v>0</v>
      </c>
      <c r="I356" s="15">
        <v>0.1875</v>
      </c>
      <c r="J356" s="15">
        <v>0</v>
      </c>
      <c r="K356" s="15">
        <v>0</v>
      </c>
      <c r="L356" s="15">
        <v>0</v>
      </c>
      <c r="M356" s="15">
        <v>1</v>
      </c>
      <c r="N356" s="15">
        <v>0</v>
      </c>
      <c r="O356" s="15">
        <v>2</v>
      </c>
      <c r="P356" s="15">
        <v>0</v>
      </c>
      <c r="Q356" s="15">
        <v>5</v>
      </c>
      <c r="R356" s="16">
        <v>1</v>
      </c>
      <c r="S356" s="15">
        <v>9</v>
      </c>
      <c r="T356" s="2"/>
      <c r="U356" s="1">
        <v>2291.0487499999999</v>
      </c>
      <c r="V356" s="1">
        <v>3287.1</v>
      </c>
      <c r="W356" s="1">
        <v>23837.403124999997</v>
      </c>
      <c r="X356" s="1">
        <v>4728.9087500000005</v>
      </c>
      <c r="Y356" s="1">
        <v>874.71124999999995</v>
      </c>
      <c r="Z356" s="1">
        <v>2246.9968750000003</v>
      </c>
      <c r="AA356" s="1">
        <v>1314.69</v>
      </c>
      <c r="AB356" s="1">
        <v>776.68999999999994</v>
      </c>
      <c r="AC356" s="1">
        <v>6138.415</v>
      </c>
      <c r="AD356" s="1">
        <v>5139.8237500000005</v>
      </c>
      <c r="AE356" s="1">
        <v>0</v>
      </c>
      <c r="AF356" s="4">
        <v>50635.787500000006</v>
      </c>
      <c r="AH356" s="4">
        <v>453137332</v>
      </c>
      <c r="AI356" s="4" t="s">
        <v>1755</v>
      </c>
      <c r="AJ356" s="2" t="s">
        <v>1713</v>
      </c>
      <c r="AK356" s="2" t="s">
        <v>1757</v>
      </c>
      <c r="AL356" s="4">
        <v>1</v>
      </c>
      <c r="AM356" s="4">
        <v>5</v>
      </c>
      <c r="AN356" s="4">
        <v>50635.787500000006</v>
      </c>
      <c r="AO356" s="4">
        <v>10127</v>
      </c>
      <c r="AP356" s="4">
        <v>0</v>
      </c>
      <c r="AQ356" s="77">
        <v>10127</v>
      </c>
    </row>
    <row r="357" spans="1:43" s="4" customFormat="1">
      <c r="A357" s="2">
        <v>454149009</v>
      </c>
      <c r="B357" s="10" t="s">
        <v>107</v>
      </c>
      <c r="C357" s="15">
        <v>0</v>
      </c>
      <c r="D357" s="15">
        <v>0</v>
      </c>
      <c r="E357" s="15">
        <v>0</v>
      </c>
      <c r="F357" s="15">
        <v>2</v>
      </c>
      <c r="G357" s="15">
        <v>2</v>
      </c>
      <c r="H357" s="15">
        <v>0</v>
      </c>
      <c r="I357" s="15">
        <v>0.1875</v>
      </c>
      <c r="J357" s="15">
        <v>0</v>
      </c>
      <c r="K357" s="15">
        <v>0</v>
      </c>
      <c r="L357" s="15">
        <v>0</v>
      </c>
      <c r="M357" s="15">
        <v>1</v>
      </c>
      <c r="N357" s="15">
        <v>0</v>
      </c>
      <c r="O357" s="15">
        <v>5</v>
      </c>
      <c r="P357" s="15">
        <v>0</v>
      </c>
      <c r="Q357" s="15">
        <v>5</v>
      </c>
      <c r="R357" s="16">
        <v>1</v>
      </c>
      <c r="S357" s="15">
        <v>10</v>
      </c>
      <c r="T357" s="2"/>
      <c r="U357" s="1">
        <v>2291.0487499999999</v>
      </c>
      <c r="V357" s="1">
        <v>3287.1</v>
      </c>
      <c r="W357" s="1">
        <v>33606.823124999995</v>
      </c>
      <c r="X357" s="1">
        <v>4728.9087500000005</v>
      </c>
      <c r="Y357" s="1">
        <v>1089.74125</v>
      </c>
      <c r="Z357" s="1">
        <v>2246.9968750000003</v>
      </c>
      <c r="AA357" s="1">
        <v>1314.69</v>
      </c>
      <c r="AB357" s="1">
        <v>820.32</v>
      </c>
      <c r="AC357" s="1">
        <v>7647.2350000000006</v>
      </c>
      <c r="AD357" s="1">
        <v>6131.5837500000007</v>
      </c>
      <c r="AE357" s="1">
        <v>0</v>
      </c>
      <c r="AF357" s="4">
        <v>63164.447499999995</v>
      </c>
      <c r="AH357" s="4">
        <v>454149009</v>
      </c>
      <c r="AI357" s="4" t="s">
        <v>1758</v>
      </c>
      <c r="AJ357" s="2" t="s">
        <v>1637</v>
      </c>
      <c r="AK357" s="2" t="s">
        <v>1645</v>
      </c>
      <c r="AL357" s="4">
        <v>1</v>
      </c>
      <c r="AM357" s="4">
        <v>5</v>
      </c>
      <c r="AN357" s="4">
        <v>63164.447499999995</v>
      </c>
      <c r="AO357" s="4">
        <v>12633</v>
      </c>
      <c r="AP357" s="4">
        <v>0</v>
      </c>
      <c r="AQ357" s="77">
        <v>12633</v>
      </c>
    </row>
    <row r="358" spans="1:43" s="4" customFormat="1">
      <c r="A358" s="2">
        <v>454149128</v>
      </c>
      <c r="B358" s="10" t="s">
        <v>107</v>
      </c>
      <c r="C358" s="15">
        <v>0</v>
      </c>
      <c r="D358" s="15">
        <v>0</v>
      </c>
      <c r="E358" s="15">
        <v>0</v>
      </c>
      <c r="F358" s="15">
        <v>2</v>
      </c>
      <c r="G358" s="15">
        <v>0</v>
      </c>
      <c r="H358" s="15">
        <v>0</v>
      </c>
      <c r="I358" s="15">
        <v>7.4999999999999997E-2</v>
      </c>
      <c r="J358" s="15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1</v>
      </c>
      <c r="P358" s="15">
        <v>0</v>
      </c>
      <c r="Q358" s="15">
        <v>2</v>
      </c>
      <c r="R358" s="16">
        <v>1</v>
      </c>
      <c r="S358" s="15">
        <v>10</v>
      </c>
      <c r="T358" s="2"/>
      <c r="U358" s="1">
        <v>916.41949999999997</v>
      </c>
      <c r="V358" s="1">
        <v>1314.84</v>
      </c>
      <c r="W358" s="1">
        <v>9886.2972499999996</v>
      </c>
      <c r="X358" s="1">
        <v>2126.8274999999999</v>
      </c>
      <c r="Y358" s="1">
        <v>339.80249999999995</v>
      </c>
      <c r="Z358" s="1">
        <v>898.79875000000004</v>
      </c>
      <c r="AA358" s="1">
        <v>438.72</v>
      </c>
      <c r="AB358" s="1">
        <v>261.8</v>
      </c>
      <c r="AC358" s="1">
        <v>2384.3739999999998</v>
      </c>
      <c r="AD358" s="1">
        <v>2076.0315000000001</v>
      </c>
      <c r="AE358" s="1">
        <v>0</v>
      </c>
      <c r="AF358" s="4">
        <v>20643.910999999996</v>
      </c>
      <c r="AH358" s="4">
        <v>454149128</v>
      </c>
      <c r="AI358" s="4" t="s">
        <v>1758</v>
      </c>
      <c r="AJ358" s="2" t="s">
        <v>1637</v>
      </c>
      <c r="AK358" s="2" t="s">
        <v>1684</v>
      </c>
      <c r="AL358" s="4">
        <v>1</v>
      </c>
      <c r="AM358" s="4">
        <v>2</v>
      </c>
      <c r="AN358" s="4">
        <v>20643.910999999996</v>
      </c>
      <c r="AO358" s="4">
        <v>10322</v>
      </c>
      <c r="AP358" s="4">
        <v>0</v>
      </c>
      <c r="AQ358" s="77">
        <v>10322</v>
      </c>
    </row>
    <row r="359" spans="1:43" s="4" customFormat="1">
      <c r="A359" s="2">
        <v>454149149</v>
      </c>
      <c r="B359" s="10" t="s">
        <v>107</v>
      </c>
      <c r="C359" s="15">
        <v>37</v>
      </c>
      <c r="D359" s="15">
        <v>0</v>
      </c>
      <c r="E359" s="15">
        <v>37</v>
      </c>
      <c r="F359" s="15">
        <v>254</v>
      </c>
      <c r="G359" s="15">
        <v>158</v>
      </c>
      <c r="H359" s="15">
        <v>0</v>
      </c>
      <c r="I359" s="15">
        <v>21.225000000000001</v>
      </c>
      <c r="J359" s="15">
        <v>0</v>
      </c>
      <c r="K359" s="15">
        <v>45</v>
      </c>
      <c r="L359" s="15">
        <v>0</v>
      </c>
      <c r="M359" s="15">
        <v>117</v>
      </c>
      <c r="N359" s="15">
        <v>0</v>
      </c>
      <c r="O359" s="15">
        <v>339</v>
      </c>
      <c r="P359" s="15">
        <v>80</v>
      </c>
      <c r="Q359" s="15">
        <v>608</v>
      </c>
      <c r="R359" s="16">
        <v>1</v>
      </c>
      <c r="S359" s="15">
        <v>10</v>
      </c>
      <c r="T359" s="2"/>
      <c r="U359" s="1">
        <v>274271.98849999998</v>
      </c>
      <c r="V359" s="1">
        <v>399054.76</v>
      </c>
      <c r="W359" s="1">
        <v>3517113.8717499999</v>
      </c>
      <c r="X359" s="1">
        <v>577752.86250000005</v>
      </c>
      <c r="Y359" s="1">
        <v>118204.29750000002</v>
      </c>
      <c r="Z359" s="1">
        <v>272249.16625000001</v>
      </c>
      <c r="AA359" s="1">
        <v>154757.53000000003</v>
      </c>
      <c r="AB359" s="1">
        <v>90133.610000000015</v>
      </c>
      <c r="AC359" s="1">
        <v>829501.23200000008</v>
      </c>
      <c r="AD359" s="1">
        <v>684406.9645</v>
      </c>
      <c r="AE359" s="1">
        <v>0</v>
      </c>
      <c r="AF359" s="4">
        <v>6917446.2829999998</v>
      </c>
      <c r="AH359" s="4">
        <v>454149149</v>
      </c>
      <c r="AI359" s="4" t="s">
        <v>1758</v>
      </c>
      <c r="AJ359" s="2" t="s">
        <v>1637</v>
      </c>
      <c r="AK359" s="2" t="s">
        <v>1637</v>
      </c>
      <c r="AL359" s="4">
        <v>1</v>
      </c>
      <c r="AM359" s="4">
        <v>608</v>
      </c>
      <c r="AN359" s="4">
        <v>6917446.2829999998</v>
      </c>
      <c r="AO359" s="4">
        <v>11377</v>
      </c>
      <c r="AP359" s="4">
        <v>0</v>
      </c>
      <c r="AQ359" s="77">
        <v>11377</v>
      </c>
    </row>
    <row r="360" spans="1:43" s="4" customFormat="1">
      <c r="A360" s="2">
        <v>454149160</v>
      </c>
      <c r="B360" s="10" t="s">
        <v>107</v>
      </c>
      <c r="C360" s="15">
        <v>0</v>
      </c>
      <c r="D360" s="15">
        <v>0</v>
      </c>
      <c r="E360" s="15">
        <v>0</v>
      </c>
      <c r="F360" s="15">
        <v>1</v>
      </c>
      <c r="G360" s="15">
        <v>0</v>
      </c>
      <c r="H360" s="15">
        <v>0</v>
      </c>
      <c r="I360" s="15">
        <v>3.7499999999999999E-2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1</v>
      </c>
      <c r="P360" s="15">
        <v>0</v>
      </c>
      <c r="Q360" s="15">
        <v>1</v>
      </c>
      <c r="R360" s="16">
        <v>1</v>
      </c>
      <c r="S360" s="15">
        <v>10</v>
      </c>
      <c r="T360" s="2"/>
      <c r="U360" s="1">
        <v>458.20974999999999</v>
      </c>
      <c r="V360" s="1">
        <v>657.42</v>
      </c>
      <c r="W360" s="1">
        <v>6560.9586249999993</v>
      </c>
      <c r="X360" s="1">
        <v>1063.4137499999999</v>
      </c>
      <c r="Y360" s="1">
        <v>205.50624999999997</v>
      </c>
      <c r="Z360" s="1">
        <v>449.39937500000002</v>
      </c>
      <c r="AA360" s="1">
        <v>219.36</v>
      </c>
      <c r="AB360" s="1">
        <v>130.9</v>
      </c>
      <c r="AC360" s="1">
        <v>1442.047</v>
      </c>
      <c r="AD360" s="1">
        <v>1202.2407499999999</v>
      </c>
      <c r="AE360" s="1">
        <v>0</v>
      </c>
      <c r="AF360" s="4">
        <v>12389.4555</v>
      </c>
      <c r="AH360" s="4">
        <v>454149160</v>
      </c>
      <c r="AI360" s="4" t="s">
        <v>1758</v>
      </c>
      <c r="AJ360" s="2" t="s">
        <v>1637</v>
      </c>
      <c r="AK360" s="2" t="s">
        <v>1564</v>
      </c>
      <c r="AL360" s="4">
        <v>1</v>
      </c>
      <c r="AM360" s="4">
        <v>1</v>
      </c>
      <c r="AN360" s="4">
        <v>12389.4555</v>
      </c>
      <c r="AO360" s="4">
        <v>12389</v>
      </c>
      <c r="AP360" s="4">
        <v>0</v>
      </c>
      <c r="AQ360" s="77">
        <v>12389</v>
      </c>
    </row>
    <row r="361" spans="1:43" s="4" customFormat="1">
      <c r="A361" s="2">
        <v>454149181</v>
      </c>
      <c r="B361" s="10" t="s">
        <v>107</v>
      </c>
      <c r="C361" s="15">
        <v>1</v>
      </c>
      <c r="D361" s="15">
        <v>0</v>
      </c>
      <c r="E361" s="15">
        <v>1</v>
      </c>
      <c r="F361" s="15">
        <v>22</v>
      </c>
      <c r="G361" s="15">
        <v>13</v>
      </c>
      <c r="H361" s="15">
        <v>0</v>
      </c>
      <c r="I361" s="15">
        <v>1.5375000000000001</v>
      </c>
      <c r="J361" s="15">
        <v>0</v>
      </c>
      <c r="K361" s="15">
        <v>2</v>
      </c>
      <c r="L361" s="15">
        <v>0</v>
      </c>
      <c r="M361" s="15">
        <v>5</v>
      </c>
      <c r="N361" s="15">
        <v>0</v>
      </c>
      <c r="O361" s="15">
        <v>21</v>
      </c>
      <c r="P361" s="15">
        <v>3</v>
      </c>
      <c r="Q361" s="15">
        <v>43</v>
      </c>
      <c r="R361" s="16">
        <v>1</v>
      </c>
      <c r="S361" s="15">
        <v>10</v>
      </c>
      <c r="T361" s="2"/>
      <c r="U361" s="1">
        <v>19332.64975</v>
      </c>
      <c r="V361" s="1">
        <v>27940.379999999994</v>
      </c>
      <c r="W361" s="1">
        <v>222966.01362500002</v>
      </c>
      <c r="X361" s="1">
        <v>41014.123750000006</v>
      </c>
      <c r="Y361" s="1">
        <v>7777.3862500000005</v>
      </c>
      <c r="Z361" s="1">
        <v>19079.854374999999</v>
      </c>
      <c r="AA361" s="1">
        <v>10702.720000000001</v>
      </c>
      <c r="AB361" s="1">
        <v>6575.6</v>
      </c>
      <c r="AC361" s="1">
        <v>54576.806999999993</v>
      </c>
      <c r="AD361" s="1">
        <v>45525.160749999995</v>
      </c>
      <c r="AE361" s="1">
        <v>0</v>
      </c>
      <c r="AF361" s="4">
        <v>455490.69549999991</v>
      </c>
      <c r="AH361" s="4">
        <v>454149181</v>
      </c>
      <c r="AI361" s="4" t="s">
        <v>1758</v>
      </c>
      <c r="AJ361" s="2" t="s">
        <v>1637</v>
      </c>
      <c r="AK361" s="2" t="s">
        <v>1639</v>
      </c>
      <c r="AL361" s="4">
        <v>1</v>
      </c>
      <c r="AM361" s="4">
        <v>43</v>
      </c>
      <c r="AN361" s="4">
        <v>455490.69549999991</v>
      </c>
      <c r="AO361" s="4">
        <v>10593</v>
      </c>
      <c r="AP361" s="4">
        <v>0</v>
      </c>
      <c r="AQ361" s="77">
        <v>10593</v>
      </c>
    </row>
    <row r="362" spans="1:43" s="4" customFormat="1">
      <c r="A362" s="2">
        <v>455128007</v>
      </c>
      <c r="B362" s="10" t="s">
        <v>697</v>
      </c>
      <c r="C362" s="15">
        <v>0</v>
      </c>
      <c r="D362" s="15">
        <v>0</v>
      </c>
      <c r="E362" s="15">
        <v>0</v>
      </c>
      <c r="F362" s="15">
        <v>2</v>
      </c>
      <c r="G362" s="15">
        <v>1</v>
      </c>
      <c r="H362" s="15">
        <v>0</v>
      </c>
      <c r="I362" s="15">
        <v>0.1125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3</v>
      </c>
      <c r="R362" s="16">
        <v>1</v>
      </c>
      <c r="S362" s="15">
        <v>1</v>
      </c>
      <c r="T362" s="2"/>
      <c r="U362" s="1">
        <v>1374.62925</v>
      </c>
      <c r="V362" s="1">
        <v>1972.2599999999998</v>
      </c>
      <c r="W362" s="1">
        <v>9614.295874999998</v>
      </c>
      <c r="X362" s="1">
        <v>2973.6312499999999</v>
      </c>
      <c r="Y362" s="1">
        <v>412.90874999999994</v>
      </c>
      <c r="Z362" s="1">
        <v>1348.1981250000001</v>
      </c>
      <c r="AA362" s="1">
        <v>730.71</v>
      </c>
      <c r="AB362" s="1">
        <v>475.61</v>
      </c>
      <c r="AC362" s="1">
        <v>2897.4110000000001</v>
      </c>
      <c r="AD362" s="1">
        <v>2584.2422499999998</v>
      </c>
      <c r="AE362" s="1">
        <v>0</v>
      </c>
      <c r="AF362" s="4">
        <v>24383.896499999999</v>
      </c>
      <c r="AH362" s="4">
        <v>455128007</v>
      </c>
      <c r="AI362" s="4" t="s">
        <v>1759</v>
      </c>
      <c r="AJ362" s="2" t="s">
        <v>1684</v>
      </c>
      <c r="AK362" s="2" t="s">
        <v>1760</v>
      </c>
      <c r="AL362" s="4">
        <v>1</v>
      </c>
      <c r="AM362" s="4">
        <v>3</v>
      </c>
      <c r="AN362" s="4">
        <v>24383.896499999999</v>
      </c>
      <c r="AO362" s="4">
        <v>8128</v>
      </c>
      <c r="AP362" s="4">
        <v>0</v>
      </c>
      <c r="AQ362" s="77">
        <v>8128</v>
      </c>
    </row>
    <row r="363" spans="1:43" s="4" customFormat="1">
      <c r="A363" s="2">
        <v>455128128</v>
      </c>
      <c r="B363" s="10" t="s">
        <v>697</v>
      </c>
      <c r="C363" s="15">
        <v>0</v>
      </c>
      <c r="D363" s="15">
        <v>0</v>
      </c>
      <c r="E363" s="15">
        <v>36</v>
      </c>
      <c r="F363" s="15">
        <v>161</v>
      </c>
      <c r="G363" s="15">
        <v>94</v>
      </c>
      <c r="H363" s="15">
        <v>0</v>
      </c>
      <c r="I363" s="15">
        <v>11.2125</v>
      </c>
      <c r="J363" s="15">
        <v>0</v>
      </c>
      <c r="K363" s="15">
        <v>0</v>
      </c>
      <c r="L363" s="15">
        <v>0</v>
      </c>
      <c r="M363" s="15">
        <v>8</v>
      </c>
      <c r="N363" s="15">
        <v>0</v>
      </c>
      <c r="O363" s="15">
        <v>56</v>
      </c>
      <c r="P363" s="15">
        <v>5</v>
      </c>
      <c r="Q363" s="15">
        <v>299</v>
      </c>
      <c r="R363" s="16">
        <v>1</v>
      </c>
      <c r="S363" s="15">
        <v>5</v>
      </c>
      <c r="T363" s="2"/>
      <c r="U363" s="1">
        <v>137004.71525000001</v>
      </c>
      <c r="V363" s="1">
        <v>196568.57999999996</v>
      </c>
      <c r="W363" s="1">
        <v>1160306.0888750001</v>
      </c>
      <c r="X363" s="1">
        <v>296359.85125000001</v>
      </c>
      <c r="Y363" s="1">
        <v>45567.068749999999</v>
      </c>
      <c r="Z363" s="1">
        <v>134370.41312500002</v>
      </c>
      <c r="AA363" s="1">
        <v>72996.899999999994</v>
      </c>
      <c r="AB363" s="1">
        <v>45361.96</v>
      </c>
      <c r="AC363" s="1">
        <v>319753.86300000001</v>
      </c>
      <c r="AD363" s="1">
        <v>278394.69424999994</v>
      </c>
      <c r="AE363" s="1">
        <v>0</v>
      </c>
      <c r="AF363" s="4">
        <v>2686684.1344999997</v>
      </c>
      <c r="AH363" s="4">
        <v>455128128</v>
      </c>
      <c r="AI363" s="4" t="s">
        <v>1759</v>
      </c>
      <c r="AJ363" s="2" t="s">
        <v>1684</v>
      </c>
      <c r="AK363" s="2" t="s">
        <v>1684</v>
      </c>
      <c r="AL363" s="4">
        <v>1</v>
      </c>
      <c r="AM363" s="4">
        <v>299</v>
      </c>
      <c r="AN363" s="4">
        <v>2686684.1344999997</v>
      </c>
      <c r="AO363" s="4">
        <v>8986</v>
      </c>
      <c r="AP363" s="4">
        <v>0</v>
      </c>
      <c r="AQ363" s="77">
        <v>8986</v>
      </c>
    </row>
    <row r="364" spans="1:43" s="4" customFormat="1">
      <c r="A364" s="2">
        <v>455128160</v>
      </c>
      <c r="B364" s="10" t="s">
        <v>697</v>
      </c>
      <c r="C364" s="15">
        <v>0</v>
      </c>
      <c r="D364" s="15">
        <v>0</v>
      </c>
      <c r="E364" s="15">
        <v>0</v>
      </c>
      <c r="F364" s="15">
        <v>0</v>
      </c>
      <c r="G364" s="15">
        <v>1</v>
      </c>
      <c r="H364" s="15">
        <v>0</v>
      </c>
      <c r="I364" s="15">
        <v>3.7499999999999999E-2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1</v>
      </c>
      <c r="R364" s="16">
        <v>1</v>
      </c>
      <c r="S364" s="15">
        <v>1</v>
      </c>
      <c r="T364" s="2"/>
      <c r="U364" s="1">
        <v>458.20974999999999</v>
      </c>
      <c r="V364" s="1">
        <v>657.42</v>
      </c>
      <c r="W364" s="1">
        <v>2963.6186250000001</v>
      </c>
      <c r="X364" s="1">
        <v>846.80375000000004</v>
      </c>
      <c r="Y364" s="1">
        <v>144.31625</v>
      </c>
      <c r="Z364" s="1">
        <v>449.39937500000002</v>
      </c>
      <c r="AA364" s="1">
        <v>291.99</v>
      </c>
      <c r="AB364" s="1">
        <v>213.81</v>
      </c>
      <c r="AC364" s="1">
        <v>1012.7569999999999</v>
      </c>
      <c r="AD364" s="1">
        <v>836.66075000000001</v>
      </c>
      <c r="AE364" s="1">
        <v>0</v>
      </c>
      <c r="AF364" s="4">
        <v>7874.9854999999998</v>
      </c>
      <c r="AH364" s="4">
        <v>455128160</v>
      </c>
      <c r="AI364" s="4" t="s">
        <v>1759</v>
      </c>
      <c r="AJ364" s="2" t="s">
        <v>1684</v>
      </c>
      <c r="AK364" s="2" t="s">
        <v>1564</v>
      </c>
      <c r="AL364" s="4">
        <v>1</v>
      </c>
      <c r="AM364" s="4">
        <v>1</v>
      </c>
      <c r="AN364" s="4">
        <v>7874.9854999999998</v>
      </c>
      <c r="AO364" s="4">
        <v>7875</v>
      </c>
      <c r="AP364" s="4">
        <v>0</v>
      </c>
      <c r="AQ364" s="77">
        <v>7875</v>
      </c>
    </row>
    <row r="365" spans="1:43" s="4" customFormat="1">
      <c r="A365" s="2">
        <v>455128181</v>
      </c>
      <c r="B365" s="10" t="s">
        <v>697</v>
      </c>
      <c r="C365" s="15">
        <v>0</v>
      </c>
      <c r="D365" s="15">
        <v>0</v>
      </c>
      <c r="E365" s="15">
        <v>0</v>
      </c>
      <c r="F365" s="15">
        <v>2</v>
      </c>
      <c r="G365" s="15">
        <v>0</v>
      </c>
      <c r="H365" s="15">
        <v>0</v>
      </c>
      <c r="I365" s="15">
        <v>7.4999999999999997E-2</v>
      </c>
      <c r="J365" s="15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2</v>
      </c>
      <c r="R365" s="16">
        <v>1</v>
      </c>
      <c r="S365" s="15">
        <v>1</v>
      </c>
      <c r="T365" s="2"/>
      <c r="U365" s="1">
        <v>916.41949999999997</v>
      </c>
      <c r="V365" s="1">
        <v>1314.84</v>
      </c>
      <c r="W365" s="1">
        <v>6650.6772499999997</v>
      </c>
      <c r="X365" s="1">
        <v>2126.8274999999999</v>
      </c>
      <c r="Y365" s="1">
        <v>268.59249999999997</v>
      </c>
      <c r="Z365" s="1">
        <v>898.79875000000004</v>
      </c>
      <c r="AA365" s="1">
        <v>438.72</v>
      </c>
      <c r="AB365" s="1">
        <v>261.8</v>
      </c>
      <c r="AC365" s="1">
        <v>1884.654</v>
      </c>
      <c r="AD365" s="1">
        <v>1747.5815</v>
      </c>
      <c r="AE365" s="1">
        <v>0</v>
      </c>
      <c r="AF365" s="4">
        <v>16508.911</v>
      </c>
      <c r="AH365" s="4">
        <v>455128181</v>
      </c>
      <c r="AI365" s="4" t="s">
        <v>1759</v>
      </c>
      <c r="AJ365" s="2" t="s">
        <v>1684</v>
      </c>
      <c r="AK365" s="2" t="s">
        <v>1639</v>
      </c>
      <c r="AL365" s="4">
        <v>1</v>
      </c>
      <c r="AM365" s="4">
        <v>2</v>
      </c>
      <c r="AN365" s="4">
        <v>16508.911</v>
      </c>
      <c r="AO365" s="4">
        <v>8254</v>
      </c>
      <c r="AP365" s="4">
        <v>0</v>
      </c>
      <c r="AQ365" s="77">
        <v>8254</v>
      </c>
    </row>
    <row r="366" spans="1:43" s="4" customFormat="1">
      <c r="A366" s="2">
        <v>455128745</v>
      </c>
      <c r="B366" s="10" t="s">
        <v>697</v>
      </c>
      <c r="C366" s="15">
        <v>0</v>
      </c>
      <c r="D366" s="15">
        <v>0</v>
      </c>
      <c r="E366" s="15">
        <v>0</v>
      </c>
      <c r="F366" s="15">
        <v>1</v>
      </c>
      <c r="G366" s="15">
        <v>0</v>
      </c>
      <c r="H366" s="15">
        <v>0</v>
      </c>
      <c r="I366" s="15">
        <v>3.7499999999999999E-2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1</v>
      </c>
      <c r="P366" s="15">
        <v>0</v>
      </c>
      <c r="Q366" s="15">
        <v>1</v>
      </c>
      <c r="R366" s="16">
        <v>1</v>
      </c>
      <c r="S366" s="15">
        <v>10</v>
      </c>
      <c r="T366" s="2"/>
      <c r="U366" s="1">
        <v>458.20974999999999</v>
      </c>
      <c r="V366" s="1">
        <v>657.42</v>
      </c>
      <c r="W366" s="1">
        <v>6560.9586249999993</v>
      </c>
      <c r="X366" s="1">
        <v>1063.4137499999999</v>
      </c>
      <c r="Y366" s="1">
        <v>205.50624999999997</v>
      </c>
      <c r="Z366" s="1">
        <v>449.39937500000002</v>
      </c>
      <c r="AA366" s="1">
        <v>219.36</v>
      </c>
      <c r="AB366" s="1">
        <v>130.9</v>
      </c>
      <c r="AC366" s="1">
        <v>1442.047</v>
      </c>
      <c r="AD366" s="1">
        <v>1202.2407499999999</v>
      </c>
      <c r="AE366" s="1">
        <v>0</v>
      </c>
      <c r="AF366" s="4">
        <v>12389.4555</v>
      </c>
      <c r="AH366" s="4">
        <v>455128745</v>
      </c>
      <c r="AI366" s="4" t="s">
        <v>1759</v>
      </c>
      <c r="AJ366" s="2" t="s">
        <v>1684</v>
      </c>
      <c r="AK366" s="2" t="s">
        <v>1761</v>
      </c>
      <c r="AL366" s="4">
        <v>1</v>
      </c>
      <c r="AM366" s="4">
        <v>1</v>
      </c>
      <c r="AN366" s="4">
        <v>12389.4555</v>
      </c>
      <c r="AO366" s="4">
        <v>12389</v>
      </c>
      <c r="AP366" s="4">
        <v>0</v>
      </c>
      <c r="AQ366" s="77">
        <v>12389</v>
      </c>
    </row>
    <row r="367" spans="1:43" s="4" customFormat="1">
      <c r="A367" s="2">
        <v>456160009</v>
      </c>
      <c r="B367" s="10" t="s">
        <v>698</v>
      </c>
      <c r="C367" s="15">
        <v>0</v>
      </c>
      <c r="D367" s="15">
        <v>0</v>
      </c>
      <c r="E367" s="15">
        <v>0</v>
      </c>
      <c r="F367" s="15">
        <v>1</v>
      </c>
      <c r="G367" s="15">
        <v>0</v>
      </c>
      <c r="H367" s="15">
        <v>0</v>
      </c>
      <c r="I367" s="15">
        <v>3.7499999999999999E-2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1</v>
      </c>
      <c r="R367" s="16">
        <v>1</v>
      </c>
      <c r="S367" s="15">
        <v>1</v>
      </c>
      <c r="T367" s="2"/>
      <c r="U367" s="1">
        <v>458.20974999999999</v>
      </c>
      <c r="V367" s="1">
        <v>657.42</v>
      </c>
      <c r="W367" s="1">
        <v>3325.3386249999999</v>
      </c>
      <c r="X367" s="1">
        <v>1063.4137499999999</v>
      </c>
      <c r="Y367" s="1">
        <v>134.29624999999999</v>
      </c>
      <c r="Z367" s="1">
        <v>449.39937500000002</v>
      </c>
      <c r="AA367" s="1">
        <v>219.36</v>
      </c>
      <c r="AB367" s="1">
        <v>130.9</v>
      </c>
      <c r="AC367" s="1">
        <v>942.327</v>
      </c>
      <c r="AD367" s="1">
        <v>873.79075</v>
      </c>
      <c r="AE367" s="1">
        <v>0</v>
      </c>
      <c r="AF367" s="4">
        <v>8254.4555</v>
      </c>
      <c r="AH367" s="4">
        <v>456160009</v>
      </c>
      <c r="AI367" s="4" t="s">
        <v>1762</v>
      </c>
      <c r="AJ367" s="2" t="s">
        <v>1564</v>
      </c>
      <c r="AK367" s="2" t="s">
        <v>1645</v>
      </c>
      <c r="AL367" s="4">
        <v>1</v>
      </c>
      <c r="AM367" s="4">
        <v>1</v>
      </c>
      <c r="AN367" s="4">
        <v>8254.4555</v>
      </c>
      <c r="AO367" s="4">
        <v>8254</v>
      </c>
      <c r="AP367" s="4">
        <v>0</v>
      </c>
      <c r="AQ367" s="77">
        <v>8254</v>
      </c>
    </row>
    <row r="368" spans="1:43" s="4" customFormat="1">
      <c r="A368" s="2">
        <v>456160031</v>
      </c>
      <c r="B368" s="10" t="s">
        <v>698</v>
      </c>
      <c r="C368" s="15">
        <v>0</v>
      </c>
      <c r="D368" s="15">
        <v>0</v>
      </c>
      <c r="E368" s="15">
        <v>1</v>
      </c>
      <c r="F368" s="15">
        <v>1</v>
      </c>
      <c r="G368" s="15">
        <v>1</v>
      </c>
      <c r="H368" s="15">
        <v>0</v>
      </c>
      <c r="I368" s="15">
        <v>0.1125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1</v>
      </c>
      <c r="P368" s="15">
        <v>1</v>
      </c>
      <c r="Q368" s="15">
        <v>3</v>
      </c>
      <c r="R368" s="16">
        <v>1</v>
      </c>
      <c r="S368" s="15">
        <v>10</v>
      </c>
      <c r="T368" s="2"/>
      <c r="U368" s="1">
        <v>1374.62925</v>
      </c>
      <c r="V368" s="1">
        <v>1972.2599999999998</v>
      </c>
      <c r="W368" s="1">
        <v>16085.575874999999</v>
      </c>
      <c r="X368" s="1">
        <v>2973.6312499999999</v>
      </c>
      <c r="Y368" s="1">
        <v>555.30874999999992</v>
      </c>
      <c r="Z368" s="1">
        <v>1348.1981250000001</v>
      </c>
      <c r="AA368" s="1">
        <v>730.71</v>
      </c>
      <c r="AB368" s="1">
        <v>431.98</v>
      </c>
      <c r="AC368" s="1">
        <v>3896.8510000000001</v>
      </c>
      <c r="AD368" s="1">
        <v>3241.0922500000001</v>
      </c>
      <c r="AE368" s="1">
        <v>0</v>
      </c>
      <c r="AF368" s="4">
        <v>32610.236499999995</v>
      </c>
      <c r="AH368" s="4">
        <v>456160031</v>
      </c>
      <c r="AI368" s="4" t="s">
        <v>1762</v>
      </c>
      <c r="AJ368" s="2" t="s">
        <v>1564</v>
      </c>
      <c r="AK368" s="2" t="s">
        <v>1636</v>
      </c>
      <c r="AL368" s="4">
        <v>1</v>
      </c>
      <c r="AM368" s="4">
        <v>3</v>
      </c>
      <c r="AN368" s="4">
        <v>32610.236499999995</v>
      </c>
      <c r="AO368" s="4">
        <v>10870</v>
      </c>
      <c r="AP368" s="4">
        <v>0</v>
      </c>
      <c r="AQ368" s="77">
        <v>10870</v>
      </c>
    </row>
    <row r="369" spans="1:43" s="4" customFormat="1">
      <c r="A369" s="2">
        <v>456160056</v>
      </c>
      <c r="B369" s="10" t="s">
        <v>698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v>0</v>
      </c>
      <c r="I369" s="15">
        <v>0.1125</v>
      </c>
      <c r="J369" s="15">
        <v>0</v>
      </c>
      <c r="K369" s="15">
        <v>0</v>
      </c>
      <c r="L369" s="15">
        <v>0</v>
      </c>
      <c r="M369" s="15">
        <v>3</v>
      </c>
      <c r="N369" s="15">
        <v>0</v>
      </c>
      <c r="O369" s="15">
        <v>2</v>
      </c>
      <c r="P369" s="15">
        <v>0</v>
      </c>
      <c r="Q369" s="15">
        <v>3</v>
      </c>
      <c r="R369" s="16">
        <v>1</v>
      </c>
      <c r="S369" s="15">
        <v>10</v>
      </c>
      <c r="T369" s="2"/>
      <c r="U369" s="1">
        <v>1374.62925</v>
      </c>
      <c r="V369" s="1">
        <v>1972.2599999999998</v>
      </c>
      <c r="W369" s="1">
        <v>21023.665874999999</v>
      </c>
      <c r="X369" s="1">
        <v>2725.4212500000003</v>
      </c>
      <c r="Y369" s="1">
        <v>671.81874999999991</v>
      </c>
      <c r="Z369" s="1">
        <v>1348.1981250000001</v>
      </c>
      <c r="AA369" s="1">
        <v>875.97</v>
      </c>
      <c r="AB369" s="1">
        <v>392.70000000000005</v>
      </c>
      <c r="AC369" s="1">
        <v>4714.8410000000003</v>
      </c>
      <c r="AD369" s="1">
        <v>3862.1922500000001</v>
      </c>
      <c r="AE369" s="1">
        <v>0</v>
      </c>
      <c r="AF369" s="4">
        <v>38961.696499999998</v>
      </c>
      <c r="AH369" s="4">
        <v>456160056</v>
      </c>
      <c r="AI369" s="4" t="s">
        <v>1762</v>
      </c>
      <c r="AJ369" s="2" t="s">
        <v>1564</v>
      </c>
      <c r="AK369" s="2" t="s">
        <v>1646</v>
      </c>
      <c r="AL369" s="4">
        <v>1</v>
      </c>
      <c r="AM369" s="4">
        <v>3</v>
      </c>
      <c r="AN369" s="4">
        <v>38961.696499999998</v>
      </c>
      <c r="AO369" s="4">
        <v>12987</v>
      </c>
      <c r="AP369" s="4">
        <v>0</v>
      </c>
      <c r="AQ369" s="77">
        <v>12987</v>
      </c>
    </row>
    <row r="370" spans="1:43" s="4" customFormat="1">
      <c r="A370" s="2">
        <v>456160079</v>
      </c>
      <c r="B370" s="10" t="s">
        <v>698</v>
      </c>
      <c r="C370" s="15">
        <v>1</v>
      </c>
      <c r="D370" s="15">
        <v>0</v>
      </c>
      <c r="E370" s="15">
        <v>1</v>
      </c>
      <c r="F370" s="15">
        <v>7</v>
      </c>
      <c r="G370" s="15">
        <v>7</v>
      </c>
      <c r="H370" s="15">
        <v>0</v>
      </c>
      <c r="I370" s="15">
        <v>1.0125</v>
      </c>
      <c r="J370" s="15">
        <v>0</v>
      </c>
      <c r="K370" s="15">
        <v>0</v>
      </c>
      <c r="L370" s="15">
        <v>0</v>
      </c>
      <c r="M370" s="15">
        <v>12</v>
      </c>
      <c r="N370" s="15">
        <v>0</v>
      </c>
      <c r="O370" s="15">
        <v>6</v>
      </c>
      <c r="P370" s="15">
        <v>2</v>
      </c>
      <c r="Q370" s="15">
        <v>28</v>
      </c>
      <c r="R370" s="16">
        <v>1</v>
      </c>
      <c r="S370" s="15">
        <v>7</v>
      </c>
      <c r="T370" s="2"/>
      <c r="U370" s="1">
        <v>12553.67325</v>
      </c>
      <c r="V370" s="1">
        <v>18079.059999999998</v>
      </c>
      <c r="W370" s="1">
        <v>132198.80287499999</v>
      </c>
      <c r="X370" s="1">
        <v>25723.19125</v>
      </c>
      <c r="Y370" s="1">
        <v>4814.8887499999992</v>
      </c>
      <c r="Z370" s="1">
        <v>12351.943125000002</v>
      </c>
      <c r="AA370" s="1">
        <v>7412.35</v>
      </c>
      <c r="AB370" s="1">
        <v>4114.66</v>
      </c>
      <c r="AC370" s="1">
        <v>33789.828999999998</v>
      </c>
      <c r="AD370" s="1">
        <v>28596.630250000002</v>
      </c>
      <c r="AE370" s="1">
        <v>0</v>
      </c>
      <c r="AF370" s="4">
        <v>279635.02850000001</v>
      </c>
      <c r="AH370" s="4">
        <v>456160079</v>
      </c>
      <c r="AI370" s="4" t="s">
        <v>1762</v>
      </c>
      <c r="AJ370" s="2" t="s">
        <v>1564</v>
      </c>
      <c r="AK370" s="2" t="s">
        <v>1647</v>
      </c>
      <c r="AL370" s="4">
        <v>1</v>
      </c>
      <c r="AM370" s="4">
        <v>28</v>
      </c>
      <c r="AN370" s="4">
        <v>279635.02850000001</v>
      </c>
      <c r="AO370" s="4">
        <v>9987</v>
      </c>
      <c r="AP370" s="4">
        <v>0</v>
      </c>
      <c r="AQ370" s="77">
        <v>9987</v>
      </c>
    </row>
    <row r="371" spans="1:43" s="4" customFormat="1">
      <c r="A371" s="2">
        <v>456160149</v>
      </c>
      <c r="B371" s="10" t="s">
        <v>698</v>
      </c>
      <c r="C371" s="15">
        <v>0</v>
      </c>
      <c r="D371" s="15">
        <v>0</v>
      </c>
      <c r="E371" s="15">
        <v>0</v>
      </c>
      <c r="F371" s="15">
        <v>0</v>
      </c>
      <c r="G371" s="15">
        <v>1</v>
      </c>
      <c r="H371" s="15">
        <v>0</v>
      </c>
      <c r="I371" s="15">
        <v>0.1125</v>
      </c>
      <c r="J371" s="15">
        <v>0</v>
      </c>
      <c r="K371" s="15">
        <v>0</v>
      </c>
      <c r="L371" s="15">
        <v>0</v>
      </c>
      <c r="M371" s="15">
        <v>2</v>
      </c>
      <c r="N371" s="15">
        <v>0</v>
      </c>
      <c r="O371" s="15">
        <v>2</v>
      </c>
      <c r="P371" s="15">
        <v>1</v>
      </c>
      <c r="Q371" s="15">
        <v>3</v>
      </c>
      <c r="R371" s="16">
        <v>1</v>
      </c>
      <c r="S371" s="15">
        <v>10</v>
      </c>
      <c r="T371" s="2"/>
      <c r="U371" s="1">
        <v>1374.62925</v>
      </c>
      <c r="V371" s="1">
        <v>1972.2599999999998</v>
      </c>
      <c r="W371" s="1">
        <v>22372.095874999999</v>
      </c>
      <c r="X371" s="1">
        <v>2663.7512500000003</v>
      </c>
      <c r="Y371" s="1">
        <v>710.87874999999997</v>
      </c>
      <c r="Z371" s="1">
        <v>1348.1981249999999</v>
      </c>
      <c r="AA371" s="1">
        <v>875.97</v>
      </c>
      <c r="AB371" s="1">
        <v>475.61</v>
      </c>
      <c r="AC371" s="1">
        <v>4988.8509999999997</v>
      </c>
      <c r="AD371" s="1">
        <v>3958.8722499999999</v>
      </c>
      <c r="AE371" s="1">
        <v>0</v>
      </c>
      <c r="AF371" s="4">
        <v>40741.116500000004</v>
      </c>
      <c r="AH371" s="4">
        <v>456160149</v>
      </c>
      <c r="AI371" s="4" t="s">
        <v>1762</v>
      </c>
      <c r="AJ371" s="2" t="s">
        <v>1564</v>
      </c>
      <c r="AK371" s="2" t="s">
        <v>1637</v>
      </c>
      <c r="AL371" s="4">
        <v>1</v>
      </c>
      <c r="AM371" s="4">
        <v>3</v>
      </c>
      <c r="AN371" s="4">
        <v>40741.116500000004</v>
      </c>
      <c r="AO371" s="4">
        <v>13580</v>
      </c>
      <c r="AP371" s="4">
        <v>0</v>
      </c>
      <c r="AQ371" s="77">
        <v>13580</v>
      </c>
    </row>
    <row r="372" spans="1:43" s="4" customFormat="1">
      <c r="A372" s="2">
        <v>456160160</v>
      </c>
      <c r="B372" s="10" t="s">
        <v>698</v>
      </c>
      <c r="C372" s="15">
        <v>37</v>
      </c>
      <c r="D372" s="15">
        <v>0</v>
      </c>
      <c r="E372" s="15">
        <v>41</v>
      </c>
      <c r="F372" s="15">
        <v>219</v>
      </c>
      <c r="G372" s="15">
        <v>100</v>
      </c>
      <c r="H372" s="15">
        <v>0</v>
      </c>
      <c r="I372" s="15">
        <v>27.637499999999999</v>
      </c>
      <c r="J372" s="15">
        <v>0</v>
      </c>
      <c r="K372" s="15">
        <v>0</v>
      </c>
      <c r="L372" s="15">
        <v>0</v>
      </c>
      <c r="M372" s="15">
        <v>377</v>
      </c>
      <c r="N372" s="15">
        <v>0</v>
      </c>
      <c r="O372" s="15">
        <v>373</v>
      </c>
      <c r="P372" s="15">
        <v>64</v>
      </c>
      <c r="Q372" s="15">
        <v>756</v>
      </c>
      <c r="R372" s="16">
        <v>1</v>
      </c>
      <c r="S372" s="15">
        <v>10</v>
      </c>
      <c r="T372" s="2"/>
      <c r="U372" s="1">
        <v>344434.95574999996</v>
      </c>
      <c r="V372" s="1">
        <v>496681.17999999993</v>
      </c>
      <c r="W372" s="1">
        <v>4459440.9566249996</v>
      </c>
      <c r="X372" s="1">
        <v>717965.64375000005</v>
      </c>
      <c r="Y372" s="1">
        <v>149199.94625000001</v>
      </c>
      <c r="Z372" s="1">
        <v>339279.25937500002</v>
      </c>
      <c r="AA372" s="1">
        <v>200370.25</v>
      </c>
      <c r="AB372" s="1">
        <v>104589.41</v>
      </c>
      <c r="AC372" s="1">
        <v>1047046.769</v>
      </c>
      <c r="AD372" s="1">
        <v>871140.02275000012</v>
      </c>
      <c r="AE372" s="1">
        <v>0</v>
      </c>
      <c r="AF372" s="4">
        <v>8730148.3935000002</v>
      </c>
      <c r="AH372" s="4">
        <v>456160160</v>
      </c>
      <c r="AI372" s="4" t="s">
        <v>1762</v>
      </c>
      <c r="AJ372" s="2" t="s">
        <v>1564</v>
      </c>
      <c r="AK372" s="2" t="s">
        <v>1564</v>
      </c>
      <c r="AL372" s="4">
        <v>1</v>
      </c>
      <c r="AM372" s="4">
        <v>756</v>
      </c>
      <c r="AN372" s="4">
        <v>8730148.3935000002</v>
      </c>
      <c r="AO372" s="4">
        <v>11548</v>
      </c>
      <c r="AP372" s="4">
        <v>0</v>
      </c>
      <c r="AQ372" s="77">
        <v>11548</v>
      </c>
    </row>
    <row r="373" spans="1:43" s="4" customFormat="1">
      <c r="A373" s="2">
        <v>456160170</v>
      </c>
      <c r="B373" s="10" t="s">
        <v>698</v>
      </c>
      <c r="C373" s="15">
        <v>1</v>
      </c>
      <c r="D373" s="15">
        <v>0</v>
      </c>
      <c r="E373" s="15">
        <v>0</v>
      </c>
      <c r="F373" s="15">
        <v>0</v>
      </c>
      <c r="G373" s="15">
        <v>0</v>
      </c>
      <c r="H373" s="15">
        <v>0</v>
      </c>
      <c r="I373" s="15">
        <v>3.7499999999999999E-2</v>
      </c>
      <c r="J373" s="15">
        <v>0</v>
      </c>
      <c r="K373" s="15">
        <v>0</v>
      </c>
      <c r="L373" s="15">
        <v>0</v>
      </c>
      <c r="M373" s="15">
        <v>1</v>
      </c>
      <c r="N373" s="15">
        <v>0</v>
      </c>
      <c r="O373" s="15">
        <v>0</v>
      </c>
      <c r="P373" s="15">
        <v>0</v>
      </c>
      <c r="Q373" s="15">
        <v>2</v>
      </c>
      <c r="R373" s="16">
        <v>1</v>
      </c>
      <c r="S373" s="15">
        <v>1</v>
      </c>
      <c r="T373" s="2"/>
      <c r="U373" s="1">
        <v>640.21974999999998</v>
      </c>
      <c r="V373" s="1">
        <v>986.14</v>
      </c>
      <c r="W373" s="1">
        <v>6358.0686249999999</v>
      </c>
      <c r="X373" s="1">
        <v>1295.04375</v>
      </c>
      <c r="Y373" s="1">
        <v>236.07625000000002</v>
      </c>
      <c r="Z373" s="1">
        <v>667.55937500000005</v>
      </c>
      <c r="AA373" s="1">
        <v>401.65</v>
      </c>
      <c r="AB373" s="1">
        <v>174.52</v>
      </c>
      <c r="AC373" s="1">
        <v>1657.0170000000001</v>
      </c>
      <c r="AD373" s="1">
        <v>1445.71075</v>
      </c>
      <c r="AE373" s="1">
        <v>0</v>
      </c>
      <c r="AF373" s="4">
        <v>13862.005500000001</v>
      </c>
      <c r="AH373" s="4">
        <v>456160170</v>
      </c>
      <c r="AI373" s="4" t="s">
        <v>1762</v>
      </c>
      <c r="AJ373" s="2" t="s">
        <v>1564</v>
      </c>
      <c r="AK373" s="2" t="s">
        <v>1615</v>
      </c>
      <c r="AL373" s="4">
        <v>1</v>
      </c>
      <c r="AM373" s="4">
        <v>2</v>
      </c>
      <c r="AN373" s="4">
        <v>13862.005500000001</v>
      </c>
      <c r="AO373" s="4">
        <v>6931</v>
      </c>
      <c r="AP373" s="4">
        <v>0</v>
      </c>
      <c r="AQ373" s="77">
        <v>6931</v>
      </c>
    </row>
    <row r="374" spans="1:43" s="4" customFormat="1">
      <c r="A374" s="2">
        <v>456160295</v>
      </c>
      <c r="B374" s="10" t="s">
        <v>698</v>
      </c>
      <c r="C374" s="15">
        <v>1</v>
      </c>
      <c r="D374" s="15">
        <v>0</v>
      </c>
      <c r="E374" s="15">
        <v>0</v>
      </c>
      <c r="F374" s="15">
        <v>4</v>
      </c>
      <c r="G374" s="15">
        <v>1</v>
      </c>
      <c r="H374" s="15">
        <v>0</v>
      </c>
      <c r="I374" s="15">
        <v>0.22500000000000001</v>
      </c>
      <c r="J374" s="15">
        <v>0</v>
      </c>
      <c r="K374" s="15">
        <v>0</v>
      </c>
      <c r="L374" s="15">
        <v>0</v>
      </c>
      <c r="M374" s="15">
        <v>1</v>
      </c>
      <c r="N374" s="15">
        <v>0</v>
      </c>
      <c r="O374" s="15">
        <v>2</v>
      </c>
      <c r="P374" s="15">
        <v>0</v>
      </c>
      <c r="Q374" s="15">
        <v>7</v>
      </c>
      <c r="R374" s="16">
        <v>1</v>
      </c>
      <c r="S374" s="15">
        <v>7</v>
      </c>
      <c r="T374" s="2"/>
      <c r="U374" s="1">
        <v>2931.2685000000001</v>
      </c>
      <c r="V374" s="1">
        <v>4273.24</v>
      </c>
      <c r="W374" s="1">
        <v>28906.481749999995</v>
      </c>
      <c r="X374" s="1">
        <v>6395.5025000000005</v>
      </c>
      <c r="Y374" s="1">
        <v>1055.8574999999998</v>
      </c>
      <c r="Z374" s="1">
        <v>2914.5562500000001</v>
      </c>
      <c r="AA374" s="1">
        <v>1571.0800000000002</v>
      </c>
      <c r="AB374" s="1">
        <v>911.93</v>
      </c>
      <c r="AC374" s="1">
        <v>7409.5220000000008</v>
      </c>
      <c r="AD374" s="1">
        <v>6415.3544999999995</v>
      </c>
      <c r="AE374" s="1">
        <v>0</v>
      </c>
      <c r="AF374" s="4">
        <v>62784.793000000005</v>
      </c>
      <c r="AH374" s="4">
        <v>456160295</v>
      </c>
      <c r="AI374" s="4" t="s">
        <v>1762</v>
      </c>
      <c r="AJ374" s="2" t="s">
        <v>1564</v>
      </c>
      <c r="AK374" s="2" t="s">
        <v>1696</v>
      </c>
      <c r="AL374" s="4">
        <v>1</v>
      </c>
      <c r="AM374" s="4">
        <v>7</v>
      </c>
      <c r="AN374" s="4">
        <v>62784.793000000005</v>
      </c>
      <c r="AO374" s="4">
        <v>8969</v>
      </c>
      <c r="AP374" s="4">
        <v>0</v>
      </c>
      <c r="AQ374" s="77">
        <v>8969</v>
      </c>
    </row>
    <row r="375" spans="1:43" s="4" customFormat="1">
      <c r="A375" s="2">
        <v>458160031</v>
      </c>
      <c r="B375" s="10" t="s">
        <v>111</v>
      </c>
      <c r="C375" s="15">
        <v>0</v>
      </c>
      <c r="D375" s="15">
        <v>0</v>
      </c>
      <c r="E375" s="15">
        <v>0</v>
      </c>
      <c r="F375" s="15">
        <v>0</v>
      </c>
      <c r="G375" s="15">
        <v>0</v>
      </c>
      <c r="H375" s="15">
        <v>6</v>
      </c>
      <c r="I375" s="15">
        <v>0.22500000000000001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3</v>
      </c>
      <c r="Q375" s="15">
        <v>6</v>
      </c>
      <c r="R375" s="16">
        <v>1</v>
      </c>
      <c r="S375" s="15">
        <v>10</v>
      </c>
      <c r="T375" s="2"/>
      <c r="U375" s="1">
        <v>2749.2584999999999</v>
      </c>
      <c r="V375" s="1">
        <v>3944.5199999999995</v>
      </c>
      <c r="W375" s="1">
        <v>34978.611749999996</v>
      </c>
      <c r="X375" s="1">
        <v>4521.5625</v>
      </c>
      <c r="Y375" s="1">
        <v>1055.9475</v>
      </c>
      <c r="Z375" s="1">
        <v>4267.1362500000005</v>
      </c>
      <c r="AA375" s="1">
        <v>2196.12</v>
      </c>
      <c r="AB375" s="1">
        <v>2958.18</v>
      </c>
      <c r="AC375" s="1">
        <v>7410.1620000000003</v>
      </c>
      <c r="AD375" s="1">
        <v>5836.2945</v>
      </c>
      <c r="AE375" s="1">
        <v>0</v>
      </c>
      <c r="AF375" s="4">
        <v>69917.793000000005</v>
      </c>
      <c r="AH375" s="4">
        <v>458160031</v>
      </c>
      <c r="AI375" s="4" t="s">
        <v>1763</v>
      </c>
      <c r="AJ375" s="2" t="s">
        <v>1564</v>
      </c>
      <c r="AK375" s="2" t="s">
        <v>1636</v>
      </c>
      <c r="AL375" s="4">
        <v>1</v>
      </c>
      <c r="AM375" s="4">
        <v>6</v>
      </c>
      <c r="AN375" s="4">
        <v>69917.793000000005</v>
      </c>
      <c r="AO375" s="4">
        <v>11653</v>
      </c>
      <c r="AP375" s="4">
        <v>0</v>
      </c>
      <c r="AQ375" s="77">
        <v>11653</v>
      </c>
    </row>
    <row r="376" spans="1:43" s="4" customFormat="1">
      <c r="A376" s="2">
        <v>458160079</v>
      </c>
      <c r="B376" s="10" t="s">
        <v>111</v>
      </c>
      <c r="C376" s="15">
        <v>0</v>
      </c>
      <c r="D376" s="15">
        <v>0</v>
      </c>
      <c r="E376" s="15">
        <v>0</v>
      </c>
      <c r="F376" s="15">
        <v>0</v>
      </c>
      <c r="G376" s="15">
        <v>0</v>
      </c>
      <c r="H376" s="15">
        <v>18</v>
      </c>
      <c r="I376" s="15">
        <v>0.67500000000000004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7</v>
      </c>
      <c r="Q376" s="15">
        <v>18</v>
      </c>
      <c r="R376" s="16">
        <v>1</v>
      </c>
      <c r="S376" s="15">
        <v>9</v>
      </c>
      <c r="T376" s="2"/>
      <c r="U376" s="1">
        <v>8247.7754999999997</v>
      </c>
      <c r="V376" s="1">
        <v>11833.56</v>
      </c>
      <c r="W376" s="1">
        <v>98245.495250000007</v>
      </c>
      <c r="X376" s="1">
        <v>13564.6875</v>
      </c>
      <c r="Y376" s="1">
        <v>3020.5924999999997</v>
      </c>
      <c r="Z376" s="1">
        <v>12801.408750000001</v>
      </c>
      <c r="AA376" s="1">
        <v>6588.36</v>
      </c>
      <c r="AB376" s="1">
        <v>8874.5399999999991</v>
      </c>
      <c r="AC376" s="1">
        <v>21197.236000000001</v>
      </c>
      <c r="AD376" s="1">
        <v>16829.7235</v>
      </c>
      <c r="AE376" s="1">
        <v>0</v>
      </c>
      <c r="AF376" s="4">
        <v>201203.37900000002</v>
      </c>
      <c r="AH376" s="4">
        <v>458160079</v>
      </c>
      <c r="AI376" s="4" t="s">
        <v>1763</v>
      </c>
      <c r="AJ376" s="2" t="s">
        <v>1564</v>
      </c>
      <c r="AK376" s="2" t="s">
        <v>1647</v>
      </c>
      <c r="AL376" s="4">
        <v>1</v>
      </c>
      <c r="AM376" s="4">
        <v>18</v>
      </c>
      <c r="AN376" s="4">
        <v>201203.37900000002</v>
      </c>
      <c r="AO376" s="4">
        <v>11178</v>
      </c>
      <c r="AP376" s="4">
        <v>0</v>
      </c>
      <c r="AQ376" s="77">
        <v>11178</v>
      </c>
    </row>
    <row r="377" spans="1:43" s="4" customFormat="1">
      <c r="A377" s="2">
        <v>458160160</v>
      </c>
      <c r="B377" s="10" t="s">
        <v>111</v>
      </c>
      <c r="C377" s="15">
        <v>0</v>
      </c>
      <c r="D377" s="15">
        <v>0</v>
      </c>
      <c r="E377" s="15">
        <v>0</v>
      </c>
      <c r="F377" s="15">
        <v>0</v>
      </c>
      <c r="G377" s="15">
        <v>0</v>
      </c>
      <c r="H377" s="15">
        <v>66</v>
      </c>
      <c r="I377" s="15">
        <v>2.5499999999999998</v>
      </c>
      <c r="J377" s="15">
        <v>0</v>
      </c>
      <c r="K377" s="15">
        <v>0</v>
      </c>
      <c r="L377" s="15">
        <v>0</v>
      </c>
      <c r="M377" s="15">
        <v>2</v>
      </c>
      <c r="N377" s="15">
        <v>0</v>
      </c>
      <c r="O377" s="15">
        <v>0</v>
      </c>
      <c r="P377" s="15">
        <v>53</v>
      </c>
      <c r="Q377" s="15">
        <v>68</v>
      </c>
      <c r="R377" s="16">
        <v>1</v>
      </c>
      <c r="S377" s="15">
        <v>10</v>
      </c>
      <c r="T377" s="2"/>
      <c r="U377" s="1">
        <v>31158.262999999999</v>
      </c>
      <c r="V377" s="1">
        <v>44704.55999999999</v>
      </c>
      <c r="W377" s="1">
        <v>459178.74650000001</v>
      </c>
      <c r="X377" s="1">
        <v>51554.135000000002</v>
      </c>
      <c r="Y377" s="1">
        <v>13392.555</v>
      </c>
      <c r="Z377" s="1">
        <v>47837.297500000001</v>
      </c>
      <c r="AA377" s="1">
        <v>24741.3</v>
      </c>
      <c r="AB377" s="1">
        <v>32801.78</v>
      </c>
      <c r="AC377" s="1">
        <v>93983.116000000009</v>
      </c>
      <c r="AD377" s="1">
        <v>72905.100999999995</v>
      </c>
      <c r="AE377" s="1">
        <v>0</v>
      </c>
      <c r="AF377" s="4">
        <v>872256.85400000017</v>
      </c>
      <c r="AH377" s="4">
        <v>458160160</v>
      </c>
      <c r="AI377" s="4" t="s">
        <v>1763</v>
      </c>
      <c r="AJ377" s="2" t="s">
        <v>1564</v>
      </c>
      <c r="AK377" s="2" t="s">
        <v>1564</v>
      </c>
      <c r="AL377" s="4">
        <v>1</v>
      </c>
      <c r="AM377" s="4">
        <v>68</v>
      </c>
      <c r="AN377" s="4">
        <v>872256.85400000017</v>
      </c>
      <c r="AO377" s="4">
        <v>12827</v>
      </c>
      <c r="AP377" s="4">
        <v>0</v>
      </c>
      <c r="AQ377" s="77">
        <v>12827</v>
      </c>
    </row>
    <row r="378" spans="1:43" s="4" customFormat="1">
      <c r="A378" s="2">
        <v>458160301</v>
      </c>
      <c r="B378" s="10" t="s">
        <v>111</v>
      </c>
      <c r="C378" s="15">
        <v>0</v>
      </c>
      <c r="D378" s="15">
        <v>0</v>
      </c>
      <c r="E378" s="15">
        <v>0</v>
      </c>
      <c r="F378" s="15">
        <v>0</v>
      </c>
      <c r="G378" s="15">
        <v>0</v>
      </c>
      <c r="H378" s="15">
        <v>3</v>
      </c>
      <c r="I378" s="15">
        <v>0.1125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3</v>
      </c>
      <c r="R378" s="16">
        <v>1</v>
      </c>
      <c r="S378" s="15">
        <v>1</v>
      </c>
      <c r="T378" s="2"/>
      <c r="U378" s="1">
        <v>1374.62925</v>
      </c>
      <c r="V378" s="1">
        <v>1972.2599999999998</v>
      </c>
      <c r="W378" s="1">
        <v>12635.875875</v>
      </c>
      <c r="X378" s="1">
        <v>2260.78125</v>
      </c>
      <c r="Y378" s="1">
        <v>421.15875</v>
      </c>
      <c r="Z378" s="1">
        <v>2133.5681250000002</v>
      </c>
      <c r="AA378" s="1">
        <v>1098.06</v>
      </c>
      <c r="AB378" s="1">
        <v>1479.09</v>
      </c>
      <c r="AC378" s="1">
        <v>2955.5010000000002</v>
      </c>
      <c r="AD378" s="1">
        <v>2425.4722499999998</v>
      </c>
      <c r="AE378" s="1">
        <v>0</v>
      </c>
      <c r="AF378" s="4">
        <v>28756.396499999999</v>
      </c>
      <c r="AH378" s="4">
        <v>458160301</v>
      </c>
      <c r="AI378" s="4" t="s">
        <v>1763</v>
      </c>
      <c r="AJ378" s="2" t="s">
        <v>1564</v>
      </c>
      <c r="AK378" s="2" t="s">
        <v>1694</v>
      </c>
      <c r="AL378" s="4">
        <v>1</v>
      </c>
      <c r="AM378" s="4">
        <v>3</v>
      </c>
      <c r="AN378" s="4">
        <v>28756.396499999999</v>
      </c>
      <c r="AO378" s="4">
        <v>9585</v>
      </c>
      <c r="AP378" s="4">
        <v>0</v>
      </c>
      <c r="AQ378" s="77">
        <v>9585</v>
      </c>
    </row>
    <row r="379" spans="1:43" s="4" customFormat="1">
      <c r="A379" s="2">
        <v>463035035</v>
      </c>
      <c r="B379" s="10" t="s">
        <v>674</v>
      </c>
      <c r="C379" s="15">
        <v>0</v>
      </c>
      <c r="D379" s="15">
        <v>0</v>
      </c>
      <c r="E379" s="15">
        <v>44</v>
      </c>
      <c r="F379" s="15">
        <v>87</v>
      </c>
      <c r="G379" s="15">
        <v>181</v>
      </c>
      <c r="H379" s="15">
        <v>0</v>
      </c>
      <c r="I379" s="15">
        <v>15.9</v>
      </c>
      <c r="J379" s="15">
        <v>0</v>
      </c>
      <c r="K379" s="15">
        <v>0</v>
      </c>
      <c r="L379" s="15">
        <v>0</v>
      </c>
      <c r="M379" s="15">
        <v>112</v>
      </c>
      <c r="N379" s="15">
        <v>0</v>
      </c>
      <c r="O379" s="15">
        <v>249</v>
      </c>
      <c r="P379" s="15">
        <v>40</v>
      </c>
      <c r="Q379" s="15">
        <v>424</v>
      </c>
      <c r="R379" s="16">
        <v>1.077</v>
      </c>
      <c r="S379" s="15">
        <v>10</v>
      </c>
      <c r="T379" s="2"/>
      <c r="U379" s="1">
        <v>209240.56591800001</v>
      </c>
      <c r="V379" s="1">
        <v>300209.52815999993</v>
      </c>
      <c r="W379" s="1">
        <v>2639103.2414489998</v>
      </c>
      <c r="X379" s="1">
        <v>424690.97597999999</v>
      </c>
      <c r="Y379" s="1">
        <v>90529.475160000002</v>
      </c>
      <c r="Z379" s="1">
        <v>190545.33499999999</v>
      </c>
      <c r="AA379" s="1">
        <v>123089.50071000001</v>
      </c>
      <c r="AB379" s="1">
        <v>73869.911429999993</v>
      </c>
      <c r="AC379" s="1">
        <v>635302.09332600015</v>
      </c>
      <c r="AD379" s="1">
        <v>480486.27799999999</v>
      </c>
      <c r="AE379" s="1">
        <v>0</v>
      </c>
      <c r="AF379" s="4">
        <v>5167066.9051329996</v>
      </c>
      <c r="AH379" s="4">
        <v>463035035</v>
      </c>
      <c r="AI379" s="4" t="s">
        <v>1764</v>
      </c>
      <c r="AJ379" s="2" t="s">
        <v>1559</v>
      </c>
      <c r="AK379" s="2" t="s">
        <v>1559</v>
      </c>
      <c r="AL379" s="4">
        <v>1</v>
      </c>
      <c r="AM379" s="4">
        <v>424</v>
      </c>
      <c r="AN379" s="4">
        <v>5167066.9051329996</v>
      </c>
      <c r="AO379" s="4">
        <v>12186</v>
      </c>
      <c r="AP379" s="4">
        <v>0</v>
      </c>
      <c r="AQ379" s="77">
        <v>12186</v>
      </c>
    </row>
    <row r="380" spans="1:43" s="4" customFormat="1">
      <c r="A380" s="2">
        <v>463035163</v>
      </c>
      <c r="B380" s="10" t="s">
        <v>674</v>
      </c>
      <c r="C380" s="15">
        <v>0</v>
      </c>
      <c r="D380" s="15">
        <v>0</v>
      </c>
      <c r="E380" s="15">
        <v>0</v>
      </c>
      <c r="F380" s="15">
        <v>0</v>
      </c>
      <c r="G380" s="15">
        <v>2</v>
      </c>
      <c r="H380" s="15">
        <v>0</v>
      </c>
      <c r="I380" s="15">
        <v>7.4999999999999997E-2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2</v>
      </c>
      <c r="P380" s="15">
        <v>0</v>
      </c>
      <c r="Q380" s="15">
        <v>2</v>
      </c>
      <c r="R380" s="16">
        <v>1.077</v>
      </c>
      <c r="S380" s="15">
        <v>10</v>
      </c>
      <c r="T380" s="2"/>
      <c r="U380" s="1">
        <v>986.98380149999991</v>
      </c>
      <c r="V380" s="1">
        <v>1416.0826799999998</v>
      </c>
      <c r="W380" s="1">
        <v>13353.159998249999</v>
      </c>
      <c r="X380" s="1">
        <v>1824.0152774999999</v>
      </c>
      <c r="Y380" s="1">
        <v>464.24354249999999</v>
      </c>
      <c r="Z380" s="1">
        <v>898.79875000000004</v>
      </c>
      <c r="AA380" s="1">
        <v>628.94646</v>
      </c>
      <c r="AB380" s="1">
        <v>460.54674</v>
      </c>
      <c r="AC380" s="1">
        <v>3257.8754579999995</v>
      </c>
      <c r="AD380" s="1">
        <v>2330.2215000000001</v>
      </c>
      <c r="AE380" s="1">
        <v>0</v>
      </c>
      <c r="AF380" s="4">
        <v>25620.874207749999</v>
      </c>
      <c r="AH380" s="4">
        <v>463035163</v>
      </c>
      <c r="AI380" s="4" t="s">
        <v>1764</v>
      </c>
      <c r="AJ380" s="2" t="s">
        <v>1559</v>
      </c>
      <c r="AK380" s="2" t="s">
        <v>1565</v>
      </c>
      <c r="AL380" s="4">
        <v>1</v>
      </c>
      <c r="AM380" s="4">
        <v>2</v>
      </c>
      <c r="AN380" s="4">
        <v>25620.874207749999</v>
      </c>
      <c r="AO380" s="4">
        <v>12810</v>
      </c>
      <c r="AP380" s="4">
        <v>0</v>
      </c>
      <c r="AQ380" s="77">
        <v>12810</v>
      </c>
    </row>
    <row r="381" spans="1:43" s="4" customFormat="1">
      <c r="A381" s="2">
        <v>463035198</v>
      </c>
      <c r="B381" s="10" t="s">
        <v>674</v>
      </c>
      <c r="C381" s="15">
        <v>0</v>
      </c>
      <c r="D381" s="15">
        <v>0</v>
      </c>
      <c r="E381" s="15">
        <v>0</v>
      </c>
      <c r="F381" s="15">
        <v>0</v>
      </c>
      <c r="G381" s="15">
        <v>0</v>
      </c>
      <c r="H381" s="15">
        <v>0</v>
      </c>
      <c r="I381" s="15">
        <v>3.7499999999999999E-2</v>
      </c>
      <c r="J381" s="15">
        <v>0</v>
      </c>
      <c r="K381" s="15">
        <v>0</v>
      </c>
      <c r="L381" s="15">
        <v>0</v>
      </c>
      <c r="M381" s="15">
        <v>1</v>
      </c>
      <c r="N381" s="15">
        <v>0</v>
      </c>
      <c r="O381" s="15">
        <v>1</v>
      </c>
      <c r="P381" s="15">
        <v>0</v>
      </c>
      <c r="Q381" s="15">
        <v>1</v>
      </c>
      <c r="R381" s="16">
        <v>1.077</v>
      </c>
      <c r="S381" s="15">
        <v>10</v>
      </c>
      <c r="T381" s="2"/>
      <c r="U381" s="1">
        <v>493.49190074999996</v>
      </c>
      <c r="V381" s="1">
        <v>708.04133999999988</v>
      </c>
      <c r="W381" s="1">
        <v>8709.0836291249998</v>
      </c>
      <c r="X381" s="1">
        <v>978.42622875000006</v>
      </c>
      <c r="Y381" s="1">
        <v>266.74732124999997</v>
      </c>
      <c r="Z381" s="1">
        <v>449.39937500000002</v>
      </c>
      <c r="AA381" s="1">
        <v>314.47323</v>
      </c>
      <c r="AB381" s="1">
        <v>140.97929999999999</v>
      </c>
      <c r="AC381" s="1">
        <v>1872.0273990000001</v>
      </c>
      <c r="AD381" s="1">
        <v>1396.88075</v>
      </c>
      <c r="AE381" s="1">
        <v>0</v>
      </c>
      <c r="AF381" s="4">
        <v>15329.550473875002</v>
      </c>
      <c r="AH381" s="4">
        <v>463035198</v>
      </c>
      <c r="AI381" s="4" t="s">
        <v>1764</v>
      </c>
      <c r="AJ381" s="2" t="s">
        <v>1559</v>
      </c>
      <c r="AK381" s="2" t="s">
        <v>1619</v>
      </c>
      <c r="AL381" s="4">
        <v>1</v>
      </c>
      <c r="AM381" s="4">
        <v>1</v>
      </c>
      <c r="AN381" s="4">
        <v>15329.550473875002</v>
      </c>
      <c r="AO381" s="4">
        <v>15330</v>
      </c>
      <c r="AP381" s="4">
        <v>0</v>
      </c>
      <c r="AQ381" s="77">
        <v>15330</v>
      </c>
    </row>
    <row r="382" spans="1:43" s="4" customFormat="1">
      <c r="A382" s="2">
        <v>463035308</v>
      </c>
      <c r="B382" s="10" t="s">
        <v>674</v>
      </c>
      <c r="C382" s="15">
        <v>0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3.7499999999999999E-2</v>
      </c>
      <c r="J382" s="15">
        <v>0</v>
      </c>
      <c r="K382" s="15">
        <v>0</v>
      </c>
      <c r="L382" s="15">
        <v>0</v>
      </c>
      <c r="M382" s="15">
        <v>1</v>
      </c>
      <c r="N382" s="15">
        <v>0</v>
      </c>
      <c r="O382" s="15">
        <v>1</v>
      </c>
      <c r="P382" s="15">
        <v>0</v>
      </c>
      <c r="Q382" s="15">
        <v>1</v>
      </c>
      <c r="R382" s="16">
        <v>1.077</v>
      </c>
      <c r="S382" s="15">
        <v>10</v>
      </c>
      <c r="T382" s="2"/>
      <c r="U382" s="1">
        <v>493.49190074999996</v>
      </c>
      <c r="V382" s="1">
        <v>708.04133999999988</v>
      </c>
      <c r="W382" s="1">
        <v>8709.0836291249998</v>
      </c>
      <c r="X382" s="1">
        <v>978.42622875000006</v>
      </c>
      <c r="Y382" s="1">
        <v>266.74732124999997</v>
      </c>
      <c r="Z382" s="1">
        <v>449.39937500000002</v>
      </c>
      <c r="AA382" s="1">
        <v>314.47323</v>
      </c>
      <c r="AB382" s="1">
        <v>140.97929999999999</v>
      </c>
      <c r="AC382" s="1">
        <v>1872.0273990000001</v>
      </c>
      <c r="AD382" s="1">
        <v>1396.88075</v>
      </c>
      <c r="AE382" s="1">
        <v>0</v>
      </c>
      <c r="AF382" s="4">
        <v>15329.550473875002</v>
      </c>
      <c r="AH382" s="4">
        <v>463035308</v>
      </c>
      <c r="AI382" s="4" t="s">
        <v>1764</v>
      </c>
      <c r="AJ382" s="2" t="s">
        <v>1559</v>
      </c>
      <c r="AK382" s="2" t="s">
        <v>1567</v>
      </c>
      <c r="AL382" s="4">
        <v>1</v>
      </c>
      <c r="AM382" s="4">
        <v>1</v>
      </c>
      <c r="AN382" s="4">
        <v>15329.550473875002</v>
      </c>
      <c r="AO382" s="4">
        <v>15330</v>
      </c>
      <c r="AP382" s="4">
        <v>0</v>
      </c>
      <c r="AQ382" s="77">
        <v>15330</v>
      </c>
    </row>
    <row r="383" spans="1:43" s="4" customFormat="1">
      <c r="A383" s="2">
        <v>464168107</v>
      </c>
      <c r="B383" s="10" t="s">
        <v>699</v>
      </c>
      <c r="C383" s="15">
        <v>0</v>
      </c>
      <c r="D383" s="15">
        <v>0</v>
      </c>
      <c r="E383" s="15">
        <v>0</v>
      </c>
      <c r="F383" s="15">
        <v>0</v>
      </c>
      <c r="G383" s="15">
        <v>1</v>
      </c>
      <c r="H383" s="15">
        <v>0</v>
      </c>
      <c r="I383" s="15">
        <v>3.7499999999999999E-2</v>
      </c>
      <c r="J383" s="15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1</v>
      </c>
      <c r="R383" s="16">
        <v>1</v>
      </c>
      <c r="S383" s="15">
        <v>1</v>
      </c>
      <c r="T383" s="2"/>
      <c r="U383" s="1">
        <v>458.20974999999999</v>
      </c>
      <c r="V383" s="1">
        <v>657.42</v>
      </c>
      <c r="W383" s="1">
        <v>2963.6186250000001</v>
      </c>
      <c r="X383" s="1">
        <v>846.80375000000004</v>
      </c>
      <c r="Y383" s="1">
        <v>144.31625</v>
      </c>
      <c r="Z383" s="1">
        <v>449.39937500000002</v>
      </c>
      <c r="AA383" s="1">
        <v>291.99</v>
      </c>
      <c r="AB383" s="1">
        <v>213.81</v>
      </c>
      <c r="AC383" s="1">
        <v>1012.7569999999999</v>
      </c>
      <c r="AD383" s="1">
        <v>836.66075000000001</v>
      </c>
      <c r="AE383" s="1">
        <v>0</v>
      </c>
      <c r="AF383" s="4">
        <v>7874.9854999999998</v>
      </c>
      <c r="AH383" s="4">
        <v>464168107</v>
      </c>
      <c r="AI383" s="4" t="s">
        <v>1765</v>
      </c>
      <c r="AJ383" s="2" t="s">
        <v>1656</v>
      </c>
      <c r="AK383" s="2" t="s">
        <v>1766</v>
      </c>
      <c r="AL383" s="4">
        <v>1</v>
      </c>
      <c r="AM383" s="4">
        <v>1</v>
      </c>
      <c r="AN383" s="4">
        <v>7874.9854999999998</v>
      </c>
      <c r="AO383" s="4">
        <v>7875</v>
      </c>
      <c r="AP383" s="4">
        <v>0</v>
      </c>
      <c r="AQ383" s="77">
        <v>7875</v>
      </c>
    </row>
    <row r="384" spans="1:43" s="4" customFormat="1">
      <c r="A384" s="2">
        <v>464168163</v>
      </c>
      <c r="B384" s="10" t="s">
        <v>699</v>
      </c>
      <c r="C384" s="15">
        <v>0</v>
      </c>
      <c r="D384" s="15">
        <v>0</v>
      </c>
      <c r="E384" s="15">
        <v>0</v>
      </c>
      <c r="F384" s="15">
        <v>4</v>
      </c>
      <c r="G384" s="15">
        <v>6</v>
      </c>
      <c r="H384" s="15">
        <v>0</v>
      </c>
      <c r="I384" s="15">
        <v>0.375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1</v>
      </c>
      <c r="P384" s="15">
        <v>0</v>
      </c>
      <c r="Q384" s="15">
        <v>10</v>
      </c>
      <c r="R384" s="16">
        <v>1</v>
      </c>
      <c r="S384" s="15">
        <v>2</v>
      </c>
      <c r="T384" s="2"/>
      <c r="U384" s="1">
        <v>4582.0974999999999</v>
      </c>
      <c r="V384" s="1">
        <v>6574.1999999999989</v>
      </c>
      <c r="W384" s="1">
        <v>34068.286249999997</v>
      </c>
      <c r="X384" s="1">
        <v>9334.4775000000009</v>
      </c>
      <c r="Y384" s="1">
        <v>1468.7825</v>
      </c>
      <c r="Z384" s="1">
        <v>4493.9937500000005</v>
      </c>
      <c r="AA384" s="1">
        <v>2629.38</v>
      </c>
      <c r="AB384" s="1">
        <v>1806.46</v>
      </c>
      <c r="AC384" s="1">
        <v>10306.9</v>
      </c>
      <c r="AD384" s="1">
        <v>8818.1575000000012</v>
      </c>
      <c r="AE384" s="1">
        <v>0</v>
      </c>
      <c r="AF384" s="4">
        <v>84082.735000000001</v>
      </c>
      <c r="AH384" s="4">
        <v>464168163</v>
      </c>
      <c r="AI384" s="4" t="s">
        <v>1765</v>
      </c>
      <c r="AJ384" s="2" t="s">
        <v>1656</v>
      </c>
      <c r="AK384" s="2" t="s">
        <v>1565</v>
      </c>
      <c r="AL384" s="4">
        <v>1</v>
      </c>
      <c r="AM384" s="4">
        <v>10</v>
      </c>
      <c r="AN384" s="4">
        <v>84082.735000000001</v>
      </c>
      <c r="AO384" s="4">
        <v>8408</v>
      </c>
      <c r="AP384" s="4">
        <v>0</v>
      </c>
      <c r="AQ384" s="77">
        <v>8408</v>
      </c>
    </row>
    <row r="385" spans="1:43" s="4" customFormat="1">
      <c r="A385" s="2">
        <v>464168168</v>
      </c>
      <c r="B385" s="10" t="s">
        <v>699</v>
      </c>
      <c r="C385" s="15">
        <v>0</v>
      </c>
      <c r="D385" s="15">
        <v>0</v>
      </c>
      <c r="E385" s="15">
        <v>0</v>
      </c>
      <c r="F385" s="15">
        <v>84</v>
      </c>
      <c r="G385" s="15">
        <v>100</v>
      </c>
      <c r="H385" s="15">
        <v>0</v>
      </c>
      <c r="I385" s="15">
        <v>6.9375</v>
      </c>
      <c r="J385" s="15">
        <v>0</v>
      </c>
      <c r="K385" s="15">
        <v>0</v>
      </c>
      <c r="L385" s="15">
        <v>0</v>
      </c>
      <c r="M385" s="15">
        <v>1</v>
      </c>
      <c r="N385" s="15">
        <v>0</v>
      </c>
      <c r="O385" s="15">
        <v>9</v>
      </c>
      <c r="P385" s="15">
        <v>0</v>
      </c>
      <c r="Q385" s="15">
        <v>185</v>
      </c>
      <c r="R385" s="16">
        <v>1</v>
      </c>
      <c r="S385" s="15">
        <v>1</v>
      </c>
      <c r="T385" s="2"/>
      <c r="U385" s="1">
        <v>84768.803750000006</v>
      </c>
      <c r="V385" s="1">
        <v>121622.7</v>
      </c>
      <c r="W385" s="1">
        <v>607126.395625</v>
      </c>
      <c r="X385" s="1">
        <v>174915.60374999998</v>
      </c>
      <c r="Y385" s="1">
        <v>26474.06625</v>
      </c>
      <c r="Z385" s="1">
        <v>83138.884375000009</v>
      </c>
      <c r="AA385" s="1">
        <v>47917.23</v>
      </c>
      <c r="AB385" s="1">
        <v>32507.5</v>
      </c>
      <c r="AC385" s="1">
        <v>185775.52500000002</v>
      </c>
      <c r="AD385" s="1">
        <v>160831.57874999999</v>
      </c>
      <c r="AE385" s="1">
        <v>0</v>
      </c>
      <c r="AF385" s="4">
        <v>1525078.2875000001</v>
      </c>
      <c r="AH385" s="4">
        <v>464168168</v>
      </c>
      <c r="AI385" s="4" t="s">
        <v>1765</v>
      </c>
      <c r="AJ385" s="2" t="s">
        <v>1656</v>
      </c>
      <c r="AK385" s="2" t="s">
        <v>1656</v>
      </c>
      <c r="AL385" s="4">
        <v>1</v>
      </c>
      <c r="AM385" s="4">
        <v>185</v>
      </c>
      <c r="AN385" s="4">
        <v>1525078.2875000001</v>
      </c>
      <c r="AO385" s="4">
        <v>8244</v>
      </c>
      <c r="AP385" s="4">
        <v>0</v>
      </c>
      <c r="AQ385" s="77">
        <v>8244</v>
      </c>
    </row>
    <row r="386" spans="1:43" s="4" customFormat="1">
      <c r="A386" s="2">
        <v>464168196</v>
      </c>
      <c r="B386" s="10" t="s">
        <v>699</v>
      </c>
      <c r="C386" s="15">
        <v>0</v>
      </c>
      <c r="D386" s="15">
        <v>0</v>
      </c>
      <c r="E386" s="15">
        <v>0</v>
      </c>
      <c r="F386" s="15">
        <v>2</v>
      </c>
      <c r="G386" s="15">
        <v>3</v>
      </c>
      <c r="H386" s="15">
        <v>0</v>
      </c>
      <c r="I386" s="15">
        <v>0.1875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5</v>
      </c>
      <c r="R386" s="16">
        <v>1</v>
      </c>
      <c r="S386" s="15">
        <v>1</v>
      </c>
      <c r="T386" s="2"/>
      <c r="U386" s="1">
        <v>2291.0487499999999</v>
      </c>
      <c r="V386" s="1">
        <v>3287.0999999999995</v>
      </c>
      <c r="W386" s="1">
        <v>15541.533124999998</v>
      </c>
      <c r="X386" s="1">
        <v>4667.2387500000004</v>
      </c>
      <c r="Y386" s="1">
        <v>701.54124999999999</v>
      </c>
      <c r="Z386" s="1">
        <v>2246.9968750000003</v>
      </c>
      <c r="AA386" s="1">
        <v>1314.69</v>
      </c>
      <c r="AB386" s="1">
        <v>903.23</v>
      </c>
      <c r="AC386" s="1">
        <v>4922.9250000000002</v>
      </c>
      <c r="AD386" s="1">
        <v>4257.5637500000003</v>
      </c>
      <c r="AE386" s="1">
        <v>0</v>
      </c>
      <c r="AF386" s="4">
        <v>40133.8675</v>
      </c>
      <c r="AH386" s="4">
        <v>464168196</v>
      </c>
      <c r="AI386" s="4" t="s">
        <v>1765</v>
      </c>
      <c r="AJ386" s="2" t="s">
        <v>1656</v>
      </c>
      <c r="AK386" s="2" t="s">
        <v>1767</v>
      </c>
      <c r="AL386" s="4">
        <v>1</v>
      </c>
      <c r="AM386" s="4">
        <v>5</v>
      </c>
      <c r="AN386" s="4">
        <v>40133.8675</v>
      </c>
      <c r="AO386" s="4">
        <v>8027</v>
      </c>
      <c r="AP386" s="4">
        <v>0</v>
      </c>
      <c r="AQ386" s="77">
        <v>8027</v>
      </c>
    </row>
    <row r="387" spans="1:43" s="4" customFormat="1">
      <c r="A387" s="2">
        <v>464168229</v>
      </c>
      <c r="B387" s="10" t="s">
        <v>699</v>
      </c>
      <c r="C387" s="15">
        <v>0</v>
      </c>
      <c r="D387" s="15">
        <v>0</v>
      </c>
      <c r="E387" s="15">
        <v>0</v>
      </c>
      <c r="F387" s="15">
        <v>2</v>
      </c>
      <c r="G387" s="15">
        <v>3</v>
      </c>
      <c r="H387" s="15">
        <v>0</v>
      </c>
      <c r="I387" s="15">
        <v>0.1875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1</v>
      </c>
      <c r="P387" s="15">
        <v>0</v>
      </c>
      <c r="Q387" s="15">
        <v>5</v>
      </c>
      <c r="R387" s="16">
        <v>1</v>
      </c>
      <c r="S387" s="15">
        <v>5</v>
      </c>
      <c r="T387" s="2"/>
      <c r="U387" s="1">
        <v>2291.0487499999999</v>
      </c>
      <c r="V387" s="1">
        <v>3287.0999999999995</v>
      </c>
      <c r="W387" s="1">
        <v>18620.653124999997</v>
      </c>
      <c r="X387" s="1">
        <v>4667.2387500000004</v>
      </c>
      <c r="Y387" s="1">
        <v>769.31124999999997</v>
      </c>
      <c r="Z387" s="1">
        <v>2246.9968750000003</v>
      </c>
      <c r="AA387" s="1">
        <v>1314.69</v>
      </c>
      <c r="AB387" s="1">
        <v>903.23</v>
      </c>
      <c r="AC387" s="1">
        <v>5398.4750000000004</v>
      </c>
      <c r="AD387" s="1">
        <v>4570.1237500000007</v>
      </c>
      <c r="AE387" s="1">
        <v>0</v>
      </c>
      <c r="AF387" s="4">
        <v>44068.8675</v>
      </c>
      <c r="AH387" s="4">
        <v>464168229</v>
      </c>
      <c r="AI387" s="4" t="s">
        <v>1765</v>
      </c>
      <c r="AJ387" s="2" t="s">
        <v>1656</v>
      </c>
      <c r="AK387" s="2" t="s">
        <v>1657</v>
      </c>
      <c r="AL387" s="4">
        <v>1</v>
      </c>
      <c r="AM387" s="4">
        <v>5</v>
      </c>
      <c r="AN387" s="4">
        <v>44068.8675</v>
      </c>
      <c r="AO387" s="4">
        <v>8814</v>
      </c>
      <c r="AP387" s="4">
        <v>0</v>
      </c>
      <c r="AQ387" s="77">
        <v>8814</v>
      </c>
    </row>
    <row r="388" spans="1:43" s="4" customFormat="1">
      <c r="A388" s="2">
        <v>464168258</v>
      </c>
      <c r="B388" s="10" t="s">
        <v>699</v>
      </c>
      <c r="C388" s="15">
        <v>0</v>
      </c>
      <c r="D388" s="15">
        <v>0</v>
      </c>
      <c r="E388" s="15">
        <v>0</v>
      </c>
      <c r="F388" s="15">
        <v>2</v>
      </c>
      <c r="G388" s="15">
        <v>3</v>
      </c>
      <c r="H388" s="15">
        <v>0</v>
      </c>
      <c r="I388" s="15">
        <v>0.22500000000000001</v>
      </c>
      <c r="J388" s="15">
        <v>0</v>
      </c>
      <c r="K388" s="15">
        <v>0</v>
      </c>
      <c r="L388" s="15">
        <v>0</v>
      </c>
      <c r="M388" s="15">
        <v>1</v>
      </c>
      <c r="N388" s="15">
        <v>0</v>
      </c>
      <c r="O388" s="15">
        <v>1</v>
      </c>
      <c r="P388" s="15">
        <v>0</v>
      </c>
      <c r="Q388" s="15">
        <v>6</v>
      </c>
      <c r="R388" s="16">
        <v>1</v>
      </c>
      <c r="S388" s="15">
        <v>4</v>
      </c>
      <c r="T388" s="2"/>
      <c r="U388" s="1">
        <v>2749.2584999999999</v>
      </c>
      <c r="V388" s="1">
        <v>3944.5199999999995</v>
      </c>
      <c r="W388" s="1">
        <v>23440.161749999999</v>
      </c>
      <c r="X388" s="1">
        <v>5575.7125000000005</v>
      </c>
      <c r="Y388" s="1">
        <v>945.08749999999998</v>
      </c>
      <c r="Z388" s="1">
        <v>2696.3962500000002</v>
      </c>
      <c r="AA388" s="1">
        <v>1606.68</v>
      </c>
      <c r="AB388" s="1">
        <v>1034.1300000000001</v>
      </c>
      <c r="AC388" s="1">
        <v>6632.1120000000001</v>
      </c>
      <c r="AD388" s="1">
        <v>5635.3744999999999</v>
      </c>
      <c r="AE388" s="1">
        <v>0</v>
      </c>
      <c r="AF388" s="4">
        <v>54259.432999999997</v>
      </c>
      <c r="AH388" s="4">
        <v>464168258</v>
      </c>
      <c r="AI388" s="4" t="s">
        <v>1765</v>
      </c>
      <c r="AJ388" s="2" t="s">
        <v>1656</v>
      </c>
      <c r="AK388" s="2" t="s">
        <v>1658</v>
      </c>
      <c r="AL388" s="4">
        <v>1</v>
      </c>
      <c r="AM388" s="4">
        <v>6</v>
      </c>
      <c r="AN388" s="4">
        <v>54259.432999999997</v>
      </c>
      <c r="AO388" s="4">
        <v>9043</v>
      </c>
      <c r="AP388" s="4">
        <v>0</v>
      </c>
      <c r="AQ388" s="77">
        <v>9043</v>
      </c>
    </row>
    <row r="389" spans="1:43" s="4" customFormat="1">
      <c r="A389" s="2">
        <v>464168262</v>
      </c>
      <c r="B389" s="10" t="s">
        <v>699</v>
      </c>
      <c r="C389" s="15">
        <v>0</v>
      </c>
      <c r="D389" s="15">
        <v>0</v>
      </c>
      <c r="E389" s="15">
        <v>0</v>
      </c>
      <c r="F389" s="15">
        <v>1</v>
      </c>
      <c r="G389" s="15">
        <v>0</v>
      </c>
      <c r="H389" s="15">
        <v>0</v>
      </c>
      <c r="I389" s="15">
        <v>3.7499999999999999E-2</v>
      </c>
      <c r="J389" s="15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1</v>
      </c>
      <c r="R389" s="16">
        <v>1</v>
      </c>
      <c r="S389" s="15">
        <v>1</v>
      </c>
      <c r="T389" s="2"/>
      <c r="U389" s="1">
        <v>458.20974999999999</v>
      </c>
      <c r="V389" s="1">
        <v>657.42</v>
      </c>
      <c r="W389" s="1">
        <v>3325.3386249999999</v>
      </c>
      <c r="X389" s="1">
        <v>1063.4137499999999</v>
      </c>
      <c r="Y389" s="1">
        <v>134.29624999999999</v>
      </c>
      <c r="Z389" s="1">
        <v>449.39937500000002</v>
      </c>
      <c r="AA389" s="1">
        <v>219.36</v>
      </c>
      <c r="AB389" s="1">
        <v>130.9</v>
      </c>
      <c r="AC389" s="1">
        <v>942.327</v>
      </c>
      <c r="AD389" s="1">
        <v>873.79075</v>
      </c>
      <c r="AE389" s="1">
        <v>0</v>
      </c>
      <c r="AF389" s="4">
        <v>8254.4555</v>
      </c>
      <c r="AH389" s="4">
        <v>464168262</v>
      </c>
      <c r="AI389" s="4" t="s">
        <v>1765</v>
      </c>
      <c r="AJ389" s="2" t="s">
        <v>1656</v>
      </c>
      <c r="AK389" s="2" t="s">
        <v>1641</v>
      </c>
      <c r="AL389" s="4">
        <v>1</v>
      </c>
      <c r="AM389" s="4">
        <v>1</v>
      </c>
      <c r="AN389" s="4">
        <v>8254.4555</v>
      </c>
      <c r="AO389" s="4">
        <v>8254</v>
      </c>
      <c r="AP389" s="4">
        <v>0</v>
      </c>
      <c r="AQ389" s="77">
        <v>8254</v>
      </c>
    </row>
    <row r="390" spans="1:43" s="4" customFormat="1">
      <c r="A390" s="2">
        <v>464168291</v>
      </c>
      <c r="B390" s="10" t="s">
        <v>699</v>
      </c>
      <c r="C390" s="15">
        <v>0</v>
      </c>
      <c r="D390" s="15">
        <v>0</v>
      </c>
      <c r="E390" s="15">
        <v>0</v>
      </c>
      <c r="F390" s="15">
        <v>3</v>
      </c>
      <c r="G390" s="15">
        <v>15</v>
      </c>
      <c r="H390" s="15">
        <v>0</v>
      </c>
      <c r="I390" s="15">
        <v>0.67500000000000004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2</v>
      </c>
      <c r="P390" s="15">
        <v>0</v>
      </c>
      <c r="Q390" s="15">
        <v>18</v>
      </c>
      <c r="R390" s="16">
        <v>1</v>
      </c>
      <c r="S390" s="15">
        <v>2</v>
      </c>
      <c r="T390" s="2"/>
      <c r="U390" s="1">
        <v>8247.7754999999997</v>
      </c>
      <c r="V390" s="1">
        <v>11833.56</v>
      </c>
      <c r="W390" s="1">
        <v>60400.735250000005</v>
      </c>
      <c r="X390" s="1">
        <v>15892.297500000001</v>
      </c>
      <c r="Y390" s="1">
        <v>2699.0324999999998</v>
      </c>
      <c r="Z390" s="1">
        <v>8089.1887500000003</v>
      </c>
      <c r="AA390" s="1">
        <v>5037.93</v>
      </c>
      <c r="AB390" s="1">
        <v>3599.8500000000004</v>
      </c>
      <c r="AC390" s="1">
        <v>18940.435999999998</v>
      </c>
      <c r="AD390" s="1">
        <v>15777.343500000001</v>
      </c>
      <c r="AE390" s="1">
        <v>0</v>
      </c>
      <c r="AF390" s="4">
        <v>150518.149</v>
      </c>
      <c r="AH390" s="4">
        <v>464168291</v>
      </c>
      <c r="AI390" s="4" t="s">
        <v>1765</v>
      </c>
      <c r="AJ390" s="2" t="s">
        <v>1656</v>
      </c>
      <c r="AK390" s="2" t="s">
        <v>1659</v>
      </c>
      <c r="AL390" s="4">
        <v>1</v>
      </c>
      <c r="AM390" s="4">
        <v>18</v>
      </c>
      <c r="AN390" s="4">
        <v>150518.149</v>
      </c>
      <c r="AO390" s="4">
        <v>8362</v>
      </c>
      <c r="AP390" s="4">
        <v>0</v>
      </c>
      <c r="AQ390" s="77">
        <v>8362</v>
      </c>
    </row>
    <row r="391" spans="1:43" s="4" customFormat="1">
      <c r="A391" s="2">
        <v>466700096</v>
      </c>
      <c r="B391" s="10" t="s">
        <v>700</v>
      </c>
      <c r="C391" s="15">
        <v>0</v>
      </c>
      <c r="D391" s="15">
        <v>0</v>
      </c>
      <c r="E391" s="15">
        <v>0</v>
      </c>
      <c r="F391" s="15">
        <v>0</v>
      </c>
      <c r="G391" s="15">
        <v>0</v>
      </c>
      <c r="H391" s="15">
        <v>3</v>
      </c>
      <c r="I391" s="15">
        <v>0.1125</v>
      </c>
      <c r="J391" s="15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3</v>
      </c>
      <c r="R391" s="16">
        <v>1</v>
      </c>
      <c r="S391" s="15">
        <v>1</v>
      </c>
      <c r="T391" s="2"/>
      <c r="U391" s="1">
        <v>1374.62925</v>
      </c>
      <c r="V391" s="1">
        <v>1972.2599999999998</v>
      </c>
      <c r="W391" s="1">
        <v>12635.875875</v>
      </c>
      <c r="X391" s="1">
        <v>2260.78125</v>
      </c>
      <c r="Y391" s="1">
        <v>421.15875</v>
      </c>
      <c r="Z391" s="1">
        <v>2133.5681250000002</v>
      </c>
      <c r="AA391" s="1">
        <v>1098.06</v>
      </c>
      <c r="AB391" s="1">
        <v>1479.09</v>
      </c>
      <c r="AC391" s="1">
        <v>2955.5010000000002</v>
      </c>
      <c r="AD391" s="1">
        <v>2425.4722499999998</v>
      </c>
      <c r="AE391" s="1">
        <v>0</v>
      </c>
      <c r="AF391" s="4">
        <v>28756.396499999999</v>
      </c>
      <c r="AH391" s="4">
        <v>466700096</v>
      </c>
      <c r="AI391" s="4" t="s">
        <v>1768</v>
      </c>
      <c r="AJ391" s="2" t="s">
        <v>1769</v>
      </c>
      <c r="AK391" s="2" t="s">
        <v>1770</v>
      </c>
      <c r="AL391" s="4">
        <v>1</v>
      </c>
      <c r="AM391" s="4">
        <v>3</v>
      </c>
      <c r="AN391" s="4">
        <v>28756.396499999999</v>
      </c>
      <c r="AO391" s="4">
        <v>9585</v>
      </c>
      <c r="AP391" s="4">
        <v>0</v>
      </c>
      <c r="AQ391" s="77">
        <v>9585</v>
      </c>
    </row>
    <row r="392" spans="1:43" s="4" customFormat="1">
      <c r="A392" s="2">
        <v>466700700</v>
      </c>
      <c r="B392" s="10" t="s">
        <v>700</v>
      </c>
      <c r="C392" s="15">
        <v>0</v>
      </c>
      <c r="D392" s="15">
        <v>0</v>
      </c>
      <c r="E392" s="15">
        <v>0</v>
      </c>
      <c r="F392" s="15">
        <v>0</v>
      </c>
      <c r="G392" s="15">
        <v>0</v>
      </c>
      <c r="H392" s="15">
        <v>40</v>
      </c>
      <c r="I392" s="15">
        <v>1.6125</v>
      </c>
      <c r="J392" s="15">
        <v>0</v>
      </c>
      <c r="K392" s="15">
        <v>0</v>
      </c>
      <c r="L392" s="15">
        <v>0</v>
      </c>
      <c r="M392" s="15">
        <v>3</v>
      </c>
      <c r="N392" s="15">
        <v>0</v>
      </c>
      <c r="O392" s="15">
        <v>0</v>
      </c>
      <c r="P392" s="15">
        <v>14</v>
      </c>
      <c r="Q392" s="15">
        <v>43</v>
      </c>
      <c r="R392" s="16">
        <v>1</v>
      </c>
      <c r="S392" s="15">
        <v>7</v>
      </c>
      <c r="T392" s="2"/>
      <c r="U392" s="1">
        <v>19703.019250000001</v>
      </c>
      <c r="V392" s="1">
        <v>28269.059999999998</v>
      </c>
      <c r="W392" s="1">
        <v>227014.850875</v>
      </c>
      <c r="X392" s="1">
        <v>32869.171249999999</v>
      </c>
      <c r="Y392" s="1">
        <v>7112.8087500000001</v>
      </c>
      <c r="Z392" s="1">
        <v>29795.773125</v>
      </c>
      <c r="AA392" s="1">
        <v>15516.769999999999</v>
      </c>
      <c r="AB392" s="1">
        <v>20113.899999999998</v>
      </c>
      <c r="AC392" s="1">
        <v>49915.161</v>
      </c>
      <c r="AD392" s="1">
        <v>40009.662249999994</v>
      </c>
      <c r="AE392" s="1">
        <v>0</v>
      </c>
      <c r="AF392" s="4">
        <v>470320.17650000012</v>
      </c>
      <c r="AH392" s="4">
        <v>466700700</v>
      </c>
      <c r="AI392" s="4" t="s">
        <v>1768</v>
      </c>
      <c r="AJ392" s="2" t="s">
        <v>1769</v>
      </c>
      <c r="AK392" s="2" t="s">
        <v>1769</v>
      </c>
      <c r="AL392" s="4">
        <v>1</v>
      </c>
      <c r="AM392" s="4">
        <v>43</v>
      </c>
      <c r="AN392" s="4">
        <v>470320.17650000012</v>
      </c>
      <c r="AO392" s="4">
        <v>10938</v>
      </c>
      <c r="AP392" s="4">
        <v>0</v>
      </c>
      <c r="AQ392" s="77">
        <v>10938</v>
      </c>
    </row>
    <row r="393" spans="1:43" s="4" customFormat="1">
      <c r="A393" s="2">
        <v>466774089</v>
      </c>
      <c r="B393" s="10" t="s">
        <v>700</v>
      </c>
      <c r="C393" s="15">
        <v>0</v>
      </c>
      <c r="D393" s="15">
        <v>0</v>
      </c>
      <c r="E393" s="15">
        <v>4</v>
      </c>
      <c r="F393" s="15">
        <v>22</v>
      </c>
      <c r="G393" s="15">
        <v>10</v>
      </c>
      <c r="H393" s="15">
        <v>0</v>
      </c>
      <c r="I393" s="15">
        <v>1.425</v>
      </c>
      <c r="J393" s="15">
        <v>0</v>
      </c>
      <c r="K393" s="15">
        <v>0</v>
      </c>
      <c r="L393" s="15">
        <v>0</v>
      </c>
      <c r="M393" s="15">
        <v>2</v>
      </c>
      <c r="N393" s="15">
        <v>0</v>
      </c>
      <c r="O393" s="15">
        <v>10</v>
      </c>
      <c r="P393" s="15">
        <v>1</v>
      </c>
      <c r="Q393" s="15">
        <v>38</v>
      </c>
      <c r="R393" s="16">
        <v>1</v>
      </c>
      <c r="S393" s="15">
        <v>7</v>
      </c>
      <c r="T393" s="2"/>
      <c r="U393" s="1">
        <v>17411.970499999999</v>
      </c>
      <c r="V393" s="1">
        <v>24981.96</v>
      </c>
      <c r="W393" s="1">
        <v>160355.68775000001</v>
      </c>
      <c r="X393" s="1">
        <v>37933.742500000008</v>
      </c>
      <c r="Y393" s="1">
        <v>6048.2574999999997</v>
      </c>
      <c r="Z393" s="1">
        <v>17077.17625</v>
      </c>
      <c r="AA393" s="1">
        <v>9207.24</v>
      </c>
      <c r="AB393" s="1">
        <v>5628.78</v>
      </c>
      <c r="AC393" s="1">
        <v>42442.425999999999</v>
      </c>
      <c r="AD393" s="1">
        <v>36729.838500000005</v>
      </c>
      <c r="AE393" s="1">
        <v>0</v>
      </c>
      <c r="AF393" s="4">
        <v>357817.07900000003</v>
      </c>
      <c r="AH393" s="4">
        <v>466774089</v>
      </c>
      <c r="AI393" s="4" t="s">
        <v>1768</v>
      </c>
      <c r="AJ393" s="2" t="s">
        <v>1771</v>
      </c>
      <c r="AK393" s="2" t="s">
        <v>1772</v>
      </c>
      <c r="AL393" s="4">
        <v>1</v>
      </c>
      <c r="AM393" s="4">
        <v>38</v>
      </c>
      <c r="AN393" s="4">
        <v>357817.07900000003</v>
      </c>
      <c r="AO393" s="4">
        <v>9416</v>
      </c>
      <c r="AP393" s="4">
        <v>0</v>
      </c>
      <c r="AQ393" s="77">
        <v>9416</v>
      </c>
    </row>
    <row r="394" spans="1:43" s="4" customFormat="1">
      <c r="A394" s="2">
        <v>466774096</v>
      </c>
      <c r="B394" s="10" t="s">
        <v>700</v>
      </c>
      <c r="C394" s="15">
        <v>0</v>
      </c>
      <c r="D394" s="15">
        <v>0</v>
      </c>
      <c r="E394" s="15">
        <v>0</v>
      </c>
      <c r="F394" s="15">
        <v>0</v>
      </c>
      <c r="G394" s="15">
        <v>2</v>
      </c>
      <c r="H394" s="15">
        <v>0</v>
      </c>
      <c r="I394" s="15">
        <v>7.4999999999999997E-2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2</v>
      </c>
      <c r="R394" s="16">
        <v>1</v>
      </c>
      <c r="S394" s="15">
        <v>1</v>
      </c>
      <c r="T394" s="2"/>
      <c r="U394" s="1">
        <v>916.41949999999997</v>
      </c>
      <c r="V394" s="1">
        <v>1314.84</v>
      </c>
      <c r="W394" s="1">
        <v>5927.2372500000001</v>
      </c>
      <c r="X394" s="1">
        <v>1693.6075000000001</v>
      </c>
      <c r="Y394" s="1">
        <v>288.63249999999999</v>
      </c>
      <c r="Z394" s="1">
        <v>898.79875000000004</v>
      </c>
      <c r="AA394" s="1">
        <v>583.98</v>
      </c>
      <c r="AB394" s="1">
        <v>427.62</v>
      </c>
      <c r="AC394" s="1">
        <v>2025.5139999999999</v>
      </c>
      <c r="AD394" s="1">
        <v>1673.3215</v>
      </c>
      <c r="AE394" s="1">
        <v>0</v>
      </c>
      <c r="AF394" s="4">
        <v>15749.971</v>
      </c>
      <c r="AH394" s="4">
        <v>466774096</v>
      </c>
      <c r="AI394" s="4" t="s">
        <v>1768</v>
      </c>
      <c r="AJ394" s="2" t="s">
        <v>1771</v>
      </c>
      <c r="AK394" s="2" t="s">
        <v>1770</v>
      </c>
      <c r="AL394" s="4">
        <v>1</v>
      </c>
      <c r="AM394" s="4">
        <v>2</v>
      </c>
      <c r="AN394" s="4">
        <v>15749.971</v>
      </c>
      <c r="AO394" s="4">
        <v>7875</v>
      </c>
      <c r="AP394" s="4">
        <v>0</v>
      </c>
      <c r="AQ394" s="77">
        <v>7875</v>
      </c>
    </row>
    <row r="395" spans="1:43" s="4" customFormat="1">
      <c r="A395" s="2">
        <v>466774221</v>
      </c>
      <c r="B395" s="10" t="s">
        <v>700</v>
      </c>
      <c r="C395" s="15">
        <v>0</v>
      </c>
      <c r="D395" s="15">
        <v>0</v>
      </c>
      <c r="E395" s="15">
        <v>1</v>
      </c>
      <c r="F395" s="15">
        <v>11</v>
      </c>
      <c r="G395" s="15">
        <v>10</v>
      </c>
      <c r="H395" s="15">
        <v>0</v>
      </c>
      <c r="I395" s="15">
        <v>0.86250000000000004</v>
      </c>
      <c r="J395" s="15">
        <v>0</v>
      </c>
      <c r="K395" s="15">
        <v>0</v>
      </c>
      <c r="L395" s="15">
        <v>0</v>
      </c>
      <c r="M395" s="15">
        <v>1</v>
      </c>
      <c r="N395" s="15">
        <v>0</v>
      </c>
      <c r="O395" s="15">
        <v>5</v>
      </c>
      <c r="P395" s="15">
        <v>1</v>
      </c>
      <c r="Q395" s="15">
        <v>23</v>
      </c>
      <c r="R395" s="16">
        <v>1</v>
      </c>
      <c r="S395" s="15">
        <v>6</v>
      </c>
      <c r="T395" s="2"/>
      <c r="U395" s="1">
        <v>10538.82425</v>
      </c>
      <c r="V395" s="1">
        <v>15120.66</v>
      </c>
      <c r="W395" s="1">
        <v>93053.618375000005</v>
      </c>
      <c r="X395" s="1">
        <v>22137.47625</v>
      </c>
      <c r="Y395" s="1">
        <v>3641.8637499999995</v>
      </c>
      <c r="Z395" s="1">
        <v>10336.185625</v>
      </c>
      <c r="AA395" s="1">
        <v>5844.21</v>
      </c>
      <c r="AB395" s="1">
        <v>3796.17</v>
      </c>
      <c r="AC395" s="1">
        <v>25556.240999999998</v>
      </c>
      <c r="AD395" s="1">
        <v>21814.917249999999</v>
      </c>
      <c r="AE395" s="1">
        <v>0</v>
      </c>
      <c r="AF395" s="4">
        <v>211840.16650000002</v>
      </c>
      <c r="AH395" s="4">
        <v>466774221</v>
      </c>
      <c r="AI395" s="4" t="s">
        <v>1768</v>
      </c>
      <c r="AJ395" s="2" t="s">
        <v>1771</v>
      </c>
      <c r="AK395" s="2" t="s">
        <v>1773</v>
      </c>
      <c r="AL395" s="4">
        <v>1</v>
      </c>
      <c r="AM395" s="4">
        <v>23</v>
      </c>
      <c r="AN395" s="4">
        <v>211840.16650000002</v>
      </c>
      <c r="AO395" s="4">
        <v>9210</v>
      </c>
      <c r="AP395" s="4">
        <v>0</v>
      </c>
      <c r="AQ395" s="77">
        <v>9210</v>
      </c>
    </row>
    <row r="396" spans="1:43" s="4" customFormat="1">
      <c r="A396" s="2">
        <v>466774296</v>
      </c>
      <c r="B396" s="10" t="s">
        <v>700</v>
      </c>
      <c r="C396" s="15">
        <v>0</v>
      </c>
      <c r="D396" s="15">
        <v>0</v>
      </c>
      <c r="E396" s="15">
        <v>1</v>
      </c>
      <c r="F396" s="15">
        <v>16</v>
      </c>
      <c r="G396" s="15">
        <v>5</v>
      </c>
      <c r="H396" s="15">
        <v>0</v>
      </c>
      <c r="I396" s="15">
        <v>0.9</v>
      </c>
      <c r="J396" s="15">
        <v>0</v>
      </c>
      <c r="K396" s="15">
        <v>0</v>
      </c>
      <c r="L396" s="15">
        <v>0</v>
      </c>
      <c r="M396" s="15">
        <v>2</v>
      </c>
      <c r="N396" s="15">
        <v>0</v>
      </c>
      <c r="O396" s="15">
        <v>10</v>
      </c>
      <c r="P396" s="15">
        <v>0</v>
      </c>
      <c r="Q396" s="15">
        <v>24</v>
      </c>
      <c r="R396" s="16">
        <v>1</v>
      </c>
      <c r="S396" s="15">
        <v>9</v>
      </c>
      <c r="T396" s="2"/>
      <c r="U396" s="1">
        <v>10997.034</v>
      </c>
      <c r="V396" s="1">
        <v>15778.08</v>
      </c>
      <c r="W396" s="1">
        <v>113093.70699999999</v>
      </c>
      <c r="X396" s="1">
        <v>24128.999999999996</v>
      </c>
      <c r="Y396" s="1">
        <v>4062.7299999999996</v>
      </c>
      <c r="Z396" s="1">
        <v>10785.585000000001</v>
      </c>
      <c r="AA396" s="1">
        <v>5773.0500000000011</v>
      </c>
      <c r="AB396" s="1">
        <v>3512.5200000000004</v>
      </c>
      <c r="AC396" s="1">
        <v>28509.178</v>
      </c>
      <c r="AD396" s="1">
        <v>24427.257999999998</v>
      </c>
      <c r="AE396" s="1">
        <v>0</v>
      </c>
      <c r="AF396" s="4">
        <v>241068.14199999996</v>
      </c>
      <c r="AH396" s="4">
        <v>466774296</v>
      </c>
      <c r="AI396" s="4" t="s">
        <v>1768</v>
      </c>
      <c r="AJ396" s="2" t="s">
        <v>1771</v>
      </c>
      <c r="AK396" s="2" t="s">
        <v>1774</v>
      </c>
      <c r="AL396" s="4">
        <v>1</v>
      </c>
      <c r="AM396" s="4">
        <v>24</v>
      </c>
      <c r="AN396" s="4">
        <v>241068.14199999996</v>
      </c>
      <c r="AO396" s="4">
        <v>10045</v>
      </c>
      <c r="AP396" s="4">
        <v>0</v>
      </c>
      <c r="AQ396" s="77">
        <v>10045</v>
      </c>
    </row>
    <row r="397" spans="1:43" s="4" customFormat="1">
      <c r="A397" s="2">
        <v>466774774</v>
      </c>
      <c r="B397" s="10" t="s">
        <v>700</v>
      </c>
      <c r="C397" s="15">
        <v>0</v>
      </c>
      <c r="D397" s="15">
        <v>0</v>
      </c>
      <c r="E397" s="15">
        <v>7</v>
      </c>
      <c r="F397" s="15">
        <v>22</v>
      </c>
      <c r="G397" s="15">
        <v>12</v>
      </c>
      <c r="H397" s="15">
        <v>0</v>
      </c>
      <c r="I397" s="15">
        <v>1.6875</v>
      </c>
      <c r="J397" s="15">
        <v>0</v>
      </c>
      <c r="K397" s="15">
        <v>0</v>
      </c>
      <c r="L397" s="15">
        <v>0</v>
      </c>
      <c r="M397" s="15">
        <v>4</v>
      </c>
      <c r="N397" s="15">
        <v>0</v>
      </c>
      <c r="O397" s="15">
        <v>14</v>
      </c>
      <c r="P397" s="15">
        <v>1</v>
      </c>
      <c r="Q397" s="15">
        <v>45</v>
      </c>
      <c r="R397" s="16">
        <v>1</v>
      </c>
      <c r="S397" s="15">
        <v>8</v>
      </c>
      <c r="T397" s="2"/>
      <c r="U397" s="1">
        <v>20619.438750000001</v>
      </c>
      <c r="V397" s="1">
        <v>29583.9</v>
      </c>
      <c r="W397" s="1">
        <v>198997.05812500004</v>
      </c>
      <c r="X397" s="1">
        <v>44634.53875</v>
      </c>
      <c r="Y397" s="1">
        <v>7379.5612499999997</v>
      </c>
      <c r="Z397" s="1">
        <v>20222.971874999999</v>
      </c>
      <c r="AA397" s="1">
        <v>11033.279999999999</v>
      </c>
      <c r="AB397" s="1">
        <v>6580.01</v>
      </c>
      <c r="AC397" s="1">
        <v>51785.184999999998</v>
      </c>
      <c r="AD397" s="1">
        <v>44484.583749999998</v>
      </c>
      <c r="AE397" s="1">
        <v>0</v>
      </c>
      <c r="AF397" s="4">
        <v>435320.52750000003</v>
      </c>
      <c r="AH397" s="4">
        <v>466774774</v>
      </c>
      <c r="AI397" s="4" t="s">
        <v>1768</v>
      </c>
      <c r="AJ397" s="2" t="s">
        <v>1771</v>
      </c>
      <c r="AK397" s="2" t="s">
        <v>1771</v>
      </c>
      <c r="AL397" s="4">
        <v>1</v>
      </c>
      <c r="AM397" s="4">
        <v>45</v>
      </c>
      <c r="AN397" s="4">
        <v>435320.52750000003</v>
      </c>
      <c r="AO397" s="4">
        <v>9674</v>
      </c>
      <c r="AP397" s="4">
        <v>0</v>
      </c>
      <c r="AQ397" s="77">
        <v>9674</v>
      </c>
    </row>
    <row r="398" spans="1:43" s="4" customFormat="1">
      <c r="A398" s="2">
        <v>469035035</v>
      </c>
      <c r="B398" s="10" t="s">
        <v>701</v>
      </c>
      <c r="C398" s="15">
        <v>20</v>
      </c>
      <c r="D398" s="15">
        <v>0</v>
      </c>
      <c r="E398" s="15">
        <v>18</v>
      </c>
      <c r="F398" s="15">
        <v>132</v>
      </c>
      <c r="G398" s="15">
        <v>226</v>
      </c>
      <c r="H398" s="15">
        <v>287</v>
      </c>
      <c r="I398" s="15">
        <v>35.8125</v>
      </c>
      <c r="J398" s="15">
        <v>0</v>
      </c>
      <c r="K398" s="15">
        <v>47</v>
      </c>
      <c r="L398" s="15">
        <v>0</v>
      </c>
      <c r="M398" s="15">
        <v>292</v>
      </c>
      <c r="N398" s="15">
        <v>0</v>
      </c>
      <c r="O398" s="15">
        <v>388</v>
      </c>
      <c r="P398" s="15">
        <v>204</v>
      </c>
      <c r="Q398" s="15">
        <v>989</v>
      </c>
      <c r="R398" s="16">
        <v>1.077</v>
      </c>
      <c r="S398" s="15">
        <v>10</v>
      </c>
      <c r="T398" s="2"/>
      <c r="U398" s="1">
        <v>484418.93099625001</v>
      </c>
      <c r="V398" s="1">
        <v>699899.58617999998</v>
      </c>
      <c r="W398" s="1">
        <v>6296323.8696243754</v>
      </c>
      <c r="X398" s="1">
        <v>920517.30788624997</v>
      </c>
      <c r="Y398" s="1">
        <v>206484.93729375</v>
      </c>
      <c r="Z398" s="1">
        <v>518926.85312500008</v>
      </c>
      <c r="AA398" s="1">
        <v>321222.59513999999</v>
      </c>
      <c r="AB398" s="1">
        <v>270155.98316999996</v>
      </c>
      <c r="AC398" s="1">
        <v>1449043.9903649997</v>
      </c>
      <c r="AD398" s="1">
        <v>1088465.86625</v>
      </c>
      <c r="AE398" s="1">
        <v>0</v>
      </c>
      <c r="AF398" s="4">
        <v>12255459.920030627</v>
      </c>
      <c r="AH398" s="4">
        <v>469035035</v>
      </c>
      <c r="AI398" s="4" t="s">
        <v>1775</v>
      </c>
      <c r="AJ398" s="2" t="s">
        <v>1559</v>
      </c>
      <c r="AK398" s="2" t="s">
        <v>1559</v>
      </c>
      <c r="AL398" s="4">
        <v>1</v>
      </c>
      <c r="AM398" s="4">
        <v>989</v>
      </c>
      <c r="AN398" s="4">
        <v>12255459.920030627</v>
      </c>
      <c r="AO398" s="4">
        <v>12392</v>
      </c>
      <c r="AP398" s="4">
        <v>0</v>
      </c>
      <c r="AQ398" s="77">
        <v>12392</v>
      </c>
    </row>
    <row r="399" spans="1:43" s="4" customFormat="1">
      <c r="A399" s="2">
        <v>469035044</v>
      </c>
      <c r="B399" s="10" t="s">
        <v>701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1</v>
      </c>
      <c r="I399" s="15">
        <v>3.7499999999999999E-2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1</v>
      </c>
      <c r="R399" s="16">
        <v>1.077</v>
      </c>
      <c r="S399" s="15">
        <v>1</v>
      </c>
      <c r="T399" s="2"/>
      <c r="U399" s="1">
        <v>493.49190074999996</v>
      </c>
      <c r="V399" s="1">
        <v>708.04133999999988</v>
      </c>
      <c r="W399" s="1">
        <v>4536.279439125</v>
      </c>
      <c r="X399" s="1">
        <v>811.62046874999999</v>
      </c>
      <c r="Y399" s="1">
        <v>151.19599124999999</v>
      </c>
      <c r="Z399" s="1">
        <v>711.18937500000004</v>
      </c>
      <c r="AA399" s="1">
        <v>394.20353999999998</v>
      </c>
      <c r="AB399" s="1">
        <v>530.99330999999995</v>
      </c>
      <c r="AC399" s="1">
        <v>1061.0248589999999</v>
      </c>
      <c r="AD399" s="1">
        <v>808.49074999999993</v>
      </c>
      <c r="AE399" s="1">
        <v>0</v>
      </c>
      <c r="AF399" s="4">
        <v>10206.530973875</v>
      </c>
      <c r="AH399" s="4">
        <v>469035044</v>
      </c>
      <c r="AI399" s="4" t="s">
        <v>1775</v>
      </c>
      <c r="AJ399" s="2" t="s">
        <v>1559</v>
      </c>
      <c r="AK399" s="2" t="s">
        <v>1560</v>
      </c>
      <c r="AL399" s="4">
        <v>1</v>
      </c>
      <c r="AM399" s="4">
        <v>1</v>
      </c>
      <c r="AN399" s="4">
        <v>10206.530973875</v>
      </c>
      <c r="AO399" s="4">
        <v>10207</v>
      </c>
      <c r="AP399" s="4">
        <v>0</v>
      </c>
      <c r="AQ399" s="77">
        <v>10207</v>
      </c>
    </row>
    <row r="400" spans="1:43" s="4" customFormat="1">
      <c r="A400" s="2">
        <v>469035057</v>
      </c>
      <c r="B400" s="10" t="s">
        <v>701</v>
      </c>
      <c r="C400" s="15">
        <v>0</v>
      </c>
      <c r="D400" s="15">
        <v>0</v>
      </c>
      <c r="E400" s="15">
        <v>0</v>
      </c>
      <c r="F400" s="15">
        <v>1</v>
      </c>
      <c r="G400" s="15">
        <v>0</v>
      </c>
      <c r="H400" s="15">
        <v>0</v>
      </c>
      <c r="I400" s="15">
        <v>3.7499999999999999E-2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1</v>
      </c>
      <c r="P400" s="15">
        <v>0</v>
      </c>
      <c r="Q400" s="15">
        <v>1</v>
      </c>
      <c r="R400" s="16">
        <v>1.077</v>
      </c>
      <c r="S400" s="15">
        <v>10</v>
      </c>
      <c r="T400" s="2"/>
      <c r="U400" s="1">
        <v>493.49190074999996</v>
      </c>
      <c r="V400" s="1">
        <v>708.04133999999988</v>
      </c>
      <c r="W400" s="1">
        <v>7066.1524391249986</v>
      </c>
      <c r="X400" s="1">
        <v>1145.2966087499999</v>
      </c>
      <c r="Y400" s="1">
        <v>221.33023124999997</v>
      </c>
      <c r="Z400" s="1">
        <v>449.39937500000002</v>
      </c>
      <c r="AA400" s="1">
        <v>236.25072</v>
      </c>
      <c r="AB400" s="1">
        <v>140.97929999999999</v>
      </c>
      <c r="AC400" s="1">
        <v>1553.084619</v>
      </c>
      <c r="AD400" s="1">
        <v>1202.2407499999999</v>
      </c>
      <c r="AE400" s="1">
        <v>0</v>
      </c>
      <c r="AF400" s="4">
        <v>13216.267283874997</v>
      </c>
      <c r="AH400" s="4">
        <v>469035057</v>
      </c>
      <c r="AI400" s="4" t="s">
        <v>1775</v>
      </c>
      <c r="AJ400" s="2" t="s">
        <v>1559</v>
      </c>
      <c r="AK400" s="2" t="s">
        <v>1561</v>
      </c>
      <c r="AL400" s="4">
        <v>1</v>
      </c>
      <c r="AM400" s="4">
        <v>1</v>
      </c>
      <c r="AN400" s="4">
        <v>13216.267283874997</v>
      </c>
      <c r="AO400" s="4">
        <v>13216</v>
      </c>
      <c r="AP400" s="4">
        <v>0</v>
      </c>
      <c r="AQ400" s="77">
        <v>13216</v>
      </c>
    </row>
    <row r="401" spans="1:43" s="4" customFormat="1">
      <c r="A401" s="2">
        <v>469035243</v>
      </c>
      <c r="B401" s="10" t="s">
        <v>701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1</v>
      </c>
      <c r="I401" s="15">
        <v>3.7499999999999999E-2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1</v>
      </c>
      <c r="R401" s="16">
        <v>1.077</v>
      </c>
      <c r="S401" s="15">
        <v>1</v>
      </c>
      <c r="T401" s="2"/>
      <c r="U401" s="1">
        <v>493.49190074999996</v>
      </c>
      <c r="V401" s="1">
        <v>708.04133999999988</v>
      </c>
      <c r="W401" s="1">
        <v>4536.279439125</v>
      </c>
      <c r="X401" s="1">
        <v>811.62046874999999</v>
      </c>
      <c r="Y401" s="1">
        <v>151.19599124999999</v>
      </c>
      <c r="Z401" s="1">
        <v>711.18937500000004</v>
      </c>
      <c r="AA401" s="1">
        <v>394.20353999999998</v>
      </c>
      <c r="AB401" s="1">
        <v>530.99330999999995</v>
      </c>
      <c r="AC401" s="1">
        <v>1061.0248589999999</v>
      </c>
      <c r="AD401" s="1">
        <v>808.49074999999993</v>
      </c>
      <c r="AE401" s="1">
        <v>0</v>
      </c>
      <c r="AF401" s="4">
        <v>10206.530973875</v>
      </c>
      <c r="AH401" s="4">
        <v>469035243</v>
      </c>
      <c r="AI401" s="4" t="s">
        <v>1775</v>
      </c>
      <c r="AJ401" s="2" t="s">
        <v>1559</v>
      </c>
      <c r="AK401" s="2" t="s">
        <v>1640</v>
      </c>
      <c r="AL401" s="4">
        <v>1</v>
      </c>
      <c r="AM401" s="4">
        <v>1</v>
      </c>
      <c r="AN401" s="4">
        <v>10206.530973875</v>
      </c>
      <c r="AO401" s="4">
        <v>10207</v>
      </c>
      <c r="AP401" s="4">
        <v>0</v>
      </c>
      <c r="AQ401" s="77">
        <v>10207</v>
      </c>
    </row>
    <row r="402" spans="1:43" s="4" customFormat="1">
      <c r="A402" s="2">
        <v>469035244</v>
      </c>
      <c r="B402" s="10" t="s">
        <v>701</v>
      </c>
      <c r="C402" s="15">
        <v>0</v>
      </c>
      <c r="D402" s="15">
        <v>0</v>
      </c>
      <c r="E402" s="15">
        <v>0</v>
      </c>
      <c r="F402" s="15">
        <v>0</v>
      </c>
      <c r="G402" s="15">
        <v>1</v>
      </c>
      <c r="H402" s="15">
        <v>0</v>
      </c>
      <c r="I402" s="15">
        <v>3.7499999999999999E-2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1</v>
      </c>
      <c r="R402" s="16">
        <v>1.077</v>
      </c>
      <c r="S402" s="15">
        <v>1</v>
      </c>
      <c r="T402" s="2"/>
      <c r="U402" s="1">
        <v>493.49190074999996</v>
      </c>
      <c r="V402" s="1">
        <v>708.04133999999988</v>
      </c>
      <c r="W402" s="1">
        <v>3191.817259125</v>
      </c>
      <c r="X402" s="1">
        <v>912.00763874999996</v>
      </c>
      <c r="Y402" s="1">
        <v>155.42860124999999</v>
      </c>
      <c r="Z402" s="1">
        <v>449.39937500000002</v>
      </c>
      <c r="AA402" s="1">
        <v>314.47323</v>
      </c>
      <c r="AB402" s="1">
        <v>230.27337</v>
      </c>
      <c r="AC402" s="1">
        <v>1090.7392889999999</v>
      </c>
      <c r="AD402" s="1">
        <v>836.66075000000001</v>
      </c>
      <c r="AE402" s="1">
        <v>0</v>
      </c>
      <c r="AF402" s="4">
        <v>8382.3327538749982</v>
      </c>
      <c r="AH402" s="4">
        <v>469035244</v>
      </c>
      <c r="AI402" s="4" t="s">
        <v>1775</v>
      </c>
      <c r="AJ402" s="2" t="s">
        <v>1559</v>
      </c>
      <c r="AK402" s="2" t="s">
        <v>1572</v>
      </c>
      <c r="AL402" s="4">
        <v>1</v>
      </c>
      <c r="AM402" s="4">
        <v>1</v>
      </c>
      <c r="AN402" s="4">
        <v>8382.3327538749982</v>
      </c>
      <c r="AO402" s="4">
        <v>8382</v>
      </c>
      <c r="AP402" s="4">
        <v>0</v>
      </c>
      <c r="AQ402" s="77">
        <v>8382</v>
      </c>
    </row>
    <row r="403" spans="1:43" s="4" customFormat="1">
      <c r="A403" s="2">
        <v>469035285</v>
      </c>
      <c r="B403" s="10" t="s">
        <v>701</v>
      </c>
      <c r="C403" s="15">
        <v>0</v>
      </c>
      <c r="D403" s="15">
        <v>0</v>
      </c>
      <c r="E403" s="15">
        <v>0</v>
      </c>
      <c r="F403" s="15">
        <v>0</v>
      </c>
      <c r="G403" s="15">
        <v>1</v>
      </c>
      <c r="H403" s="15">
        <v>0</v>
      </c>
      <c r="I403" s="15">
        <v>3.7499999999999999E-2</v>
      </c>
      <c r="J403" s="15">
        <v>0</v>
      </c>
      <c r="K403" s="15">
        <v>0</v>
      </c>
      <c r="L403" s="15">
        <v>0</v>
      </c>
      <c r="M403" s="15">
        <v>0</v>
      </c>
      <c r="N403" s="15">
        <v>0</v>
      </c>
      <c r="O403" s="15">
        <v>1</v>
      </c>
      <c r="P403" s="15">
        <v>0</v>
      </c>
      <c r="Q403" s="15">
        <v>1</v>
      </c>
      <c r="R403" s="16">
        <v>1.077</v>
      </c>
      <c r="S403" s="15">
        <v>10</v>
      </c>
      <c r="T403" s="2"/>
      <c r="U403" s="1">
        <v>493.49190074999996</v>
      </c>
      <c r="V403" s="1">
        <v>708.04133999999988</v>
      </c>
      <c r="W403" s="1">
        <v>6676.5799991249996</v>
      </c>
      <c r="X403" s="1">
        <v>912.00763874999996</v>
      </c>
      <c r="Y403" s="1">
        <v>232.12177124999999</v>
      </c>
      <c r="Z403" s="1">
        <v>449.39937500000002</v>
      </c>
      <c r="AA403" s="1">
        <v>314.47323</v>
      </c>
      <c r="AB403" s="1">
        <v>230.27337</v>
      </c>
      <c r="AC403" s="1">
        <v>1628.9377289999998</v>
      </c>
      <c r="AD403" s="1">
        <v>1165.1107500000001</v>
      </c>
      <c r="AE403" s="1">
        <v>0</v>
      </c>
      <c r="AF403" s="4">
        <v>12810.437103875</v>
      </c>
      <c r="AH403" s="4">
        <v>469035285</v>
      </c>
      <c r="AI403" s="4" t="s">
        <v>1775</v>
      </c>
      <c r="AJ403" s="2" t="s">
        <v>1559</v>
      </c>
      <c r="AK403" s="2" t="s">
        <v>1573</v>
      </c>
      <c r="AL403" s="4">
        <v>1</v>
      </c>
      <c r="AM403" s="4">
        <v>1</v>
      </c>
      <c r="AN403" s="4">
        <v>12810.437103875</v>
      </c>
      <c r="AO403" s="4">
        <v>12810</v>
      </c>
      <c r="AP403" s="4">
        <v>0</v>
      </c>
      <c r="AQ403" s="77">
        <v>12810</v>
      </c>
    </row>
    <row r="404" spans="1:43" s="4" customFormat="1">
      <c r="A404" s="2">
        <v>470165035</v>
      </c>
      <c r="B404" s="10" t="s">
        <v>684</v>
      </c>
      <c r="C404" s="15">
        <v>0</v>
      </c>
      <c r="D404" s="15">
        <v>0</v>
      </c>
      <c r="E404" s="15">
        <v>0</v>
      </c>
      <c r="F404" s="15">
        <v>1</v>
      </c>
      <c r="G404" s="15">
        <v>0</v>
      </c>
      <c r="H404" s="15">
        <v>0</v>
      </c>
      <c r="I404" s="15">
        <v>3.7499999999999999E-2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1</v>
      </c>
      <c r="R404" s="16">
        <v>1.034</v>
      </c>
      <c r="S404" s="15">
        <v>1</v>
      </c>
      <c r="T404" s="2"/>
      <c r="U404" s="1">
        <v>473.7888815</v>
      </c>
      <c r="V404" s="1">
        <v>679.77228000000002</v>
      </c>
      <c r="W404" s="1">
        <v>3438.4001382500001</v>
      </c>
      <c r="X404" s="1">
        <v>1099.5698175</v>
      </c>
      <c r="Y404" s="1">
        <v>138.86232249999998</v>
      </c>
      <c r="Z404" s="1">
        <v>449.39937500000002</v>
      </c>
      <c r="AA404" s="1">
        <v>226.81824000000003</v>
      </c>
      <c r="AB404" s="1">
        <v>135.35060000000001</v>
      </c>
      <c r="AC404" s="1">
        <v>974.36611800000003</v>
      </c>
      <c r="AD404" s="1">
        <v>873.79075</v>
      </c>
      <c r="AE404" s="1">
        <v>0</v>
      </c>
      <c r="AF404" s="4">
        <v>8490.1185227499991</v>
      </c>
      <c r="AH404" s="4">
        <v>470165035</v>
      </c>
      <c r="AI404" s="4" t="s">
        <v>1776</v>
      </c>
      <c r="AJ404" s="2" t="s">
        <v>1631</v>
      </c>
      <c r="AK404" s="2" t="s">
        <v>1559</v>
      </c>
      <c r="AL404" s="4">
        <v>1</v>
      </c>
      <c r="AM404" s="4">
        <v>1</v>
      </c>
      <c r="AN404" s="4">
        <v>8490.1185227499991</v>
      </c>
      <c r="AO404" s="4">
        <v>8490</v>
      </c>
      <c r="AP404" s="4">
        <v>0</v>
      </c>
      <c r="AQ404" s="77">
        <v>8490</v>
      </c>
    </row>
    <row r="405" spans="1:43" s="4" customFormat="1">
      <c r="A405" s="2">
        <v>470165057</v>
      </c>
      <c r="B405" s="10" t="s">
        <v>684</v>
      </c>
      <c r="C405" s="15">
        <v>0</v>
      </c>
      <c r="D405" s="15">
        <v>0</v>
      </c>
      <c r="E405" s="15">
        <v>0</v>
      </c>
      <c r="F405" s="15">
        <v>3</v>
      </c>
      <c r="G405" s="15">
        <v>2</v>
      </c>
      <c r="H405" s="15">
        <v>1</v>
      </c>
      <c r="I405" s="15">
        <v>0.22500000000000001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4</v>
      </c>
      <c r="P405" s="15">
        <v>0</v>
      </c>
      <c r="Q405" s="15">
        <v>6</v>
      </c>
      <c r="R405" s="16">
        <v>1.034</v>
      </c>
      <c r="S405" s="15">
        <v>10</v>
      </c>
      <c r="T405" s="2"/>
      <c r="U405" s="1">
        <v>2842.7332889999998</v>
      </c>
      <c r="V405" s="1">
        <v>4078.6336799999995</v>
      </c>
      <c r="W405" s="1">
        <v>34181.653269499999</v>
      </c>
      <c r="X405" s="1">
        <v>5829.1155450000006</v>
      </c>
      <c r="Y405" s="1">
        <v>1154.716915</v>
      </c>
      <c r="Z405" s="1">
        <v>2958.1862500000002</v>
      </c>
      <c r="AA405" s="1">
        <v>1662.7547199999999</v>
      </c>
      <c r="AB405" s="1">
        <v>1358.0038999999999</v>
      </c>
      <c r="AC405" s="1">
        <v>8102.9844280000007</v>
      </c>
      <c r="AD405" s="1">
        <v>6416.9845000000005</v>
      </c>
      <c r="AE405" s="1">
        <v>0</v>
      </c>
      <c r="AF405" s="4">
        <v>68585.7664965</v>
      </c>
      <c r="AH405" s="4">
        <v>470165057</v>
      </c>
      <c r="AI405" s="4" t="s">
        <v>1776</v>
      </c>
      <c r="AJ405" s="2" t="s">
        <v>1631</v>
      </c>
      <c r="AK405" s="2" t="s">
        <v>1561</v>
      </c>
      <c r="AL405" s="4">
        <v>1</v>
      </c>
      <c r="AM405" s="4">
        <v>6</v>
      </c>
      <c r="AN405" s="4">
        <v>68585.7664965</v>
      </c>
      <c r="AO405" s="4">
        <v>11431</v>
      </c>
      <c r="AP405" s="4">
        <v>0</v>
      </c>
      <c r="AQ405" s="77">
        <v>11431</v>
      </c>
    </row>
    <row r="406" spans="1:43" s="4" customFormat="1">
      <c r="A406" s="2">
        <v>470165093</v>
      </c>
      <c r="B406" s="10" t="s">
        <v>684</v>
      </c>
      <c r="C406" s="15">
        <v>0</v>
      </c>
      <c r="D406" s="15">
        <v>0</v>
      </c>
      <c r="E406" s="15">
        <v>19</v>
      </c>
      <c r="F406" s="15">
        <v>79</v>
      </c>
      <c r="G406" s="15">
        <v>35</v>
      </c>
      <c r="H406" s="15">
        <v>63</v>
      </c>
      <c r="I406" s="15">
        <v>7.5</v>
      </c>
      <c r="J406" s="15">
        <v>0</v>
      </c>
      <c r="K406" s="15">
        <v>0</v>
      </c>
      <c r="L406" s="15">
        <v>0</v>
      </c>
      <c r="M406" s="15">
        <v>4</v>
      </c>
      <c r="N406" s="15">
        <v>0</v>
      </c>
      <c r="O406" s="15">
        <v>36</v>
      </c>
      <c r="P406" s="15">
        <v>32</v>
      </c>
      <c r="Q406" s="15">
        <v>200</v>
      </c>
      <c r="R406" s="16">
        <v>1.034</v>
      </c>
      <c r="S406" s="15">
        <v>8</v>
      </c>
      <c r="T406" s="2"/>
      <c r="U406" s="1">
        <v>94757.776299999998</v>
      </c>
      <c r="V406" s="1">
        <v>135954.45600000001</v>
      </c>
      <c r="W406" s="1">
        <v>961757.09288999997</v>
      </c>
      <c r="X406" s="1">
        <v>191251.72131999998</v>
      </c>
      <c r="Y406" s="1">
        <v>33615.712240000001</v>
      </c>
      <c r="Z406" s="1">
        <v>106372.645</v>
      </c>
      <c r="AA406" s="1">
        <v>57846.251100000001</v>
      </c>
      <c r="AB406" s="1">
        <v>52803.350380000003</v>
      </c>
      <c r="AC406" s="1">
        <v>235893.99922</v>
      </c>
      <c r="AD406" s="1">
        <v>192024.43</v>
      </c>
      <c r="AE406" s="1">
        <v>0</v>
      </c>
      <c r="AF406" s="4">
        <v>2062277.4344499998</v>
      </c>
      <c r="AH406" s="4">
        <v>470165093</v>
      </c>
      <c r="AI406" s="4" t="s">
        <v>1776</v>
      </c>
      <c r="AJ406" s="2" t="s">
        <v>1631</v>
      </c>
      <c r="AK406" s="2" t="s">
        <v>1562</v>
      </c>
      <c r="AL406" s="4">
        <v>1</v>
      </c>
      <c r="AM406" s="4">
        <v>200</v>
      </c>
      <c r="AN406" s="4">
        <v>2062277.4344499998</v>
      </c>
      <c r="AO406" s="4">
        <v>10311</v>
      </c>
      <c r="AP406" s="4">
        <v>0</v>
      </c>
      <c r="AQ406" s="77">
        <v>10311</v>
      </c>
    </row>
    <row r="407" spans="1:43" s="4" customFormat="1">
      <c r="A407" s="2">
        <v>470165163</v>
      </c>
      <c r="B407" s="10" t="s">
        <v>684</v>
      </c>
      <c r="C407" s="15">
        <v>0</v>
      </c>
      <c r="D407" s="15">
        <v>0</v>
      </c>
      <c r="E407" s="15">
        <v>1</v>
      </c>
      <c r="F407" s="15">
        <v>5</v>
      </c>
      <c r="G407" s="15">
        <v>1</v>
      </c>
      <c r="H407" s="15">
        <v>9</v>
      </c>
      <c r="I407" s="15">
        <v>0.6</v>
      </c>
      <c r="J407" s="15">
        <v>0</v>
      </c>
      <c r="K407" s="15">
        <v>0</v>
      </c>
      <c r="L407" s="15">
        <v>0</v>
      </c>
      <c r="M407" s="15">
        <v>0</v>
      </c>
      <c r="N407" s="15">
        <v>0</v>
      </c>
      <c r="O407" s="15">
        <v>2</v>
      </c>
      <c r="P407" s="15">
        <v>3</v>
      </c>
      <c r="Q407" s="15">
        <v>16</v>
      </c>
      <c r="R407" s="16">
        <v>1.034</v>
      </c>
      <c r="S407" s="15">
        <v>7</v>
      </c>
      <c r="T407" s="2"/>
      <c r="U407" s="1">
        <v>7580.622104</v>
      </c>
      <c r="V407" s="1">
        <v>10876.35648</v>
      </c>
      <c r="W407" s="1">
        <v>79134.003212000011</v>
      </c>
      <c r="X407" s="1">
        <v>14485.957420000001</v>
      </c>
      <c r="Y407" s="1">
        <v>2646.2644999999998</v>
      </c>
      <c r="Z407" s="1">
        <v>9546.5</v>
      </c>
      <c r="AA407" s="1">
        <v>5069.0092199999999</v>
      </c>
      <c r="AB407" s="1">
        <v>5576.2068999999992</v>
      </c>
      <c r="AC407" s="1">
        <v>18569.938947999999</v>
      </c>
      <c r="AD407" s="1">
        <v>14950.322</v>
      </c>
      <c r="AE407" s="1">
        <v>0</v>
      </c>
      <c r="AF407" s="4">
        <v>168435.18078400003</v>
      </c>
      <c r="AH407" s="4">
        <v>470165163</v>
      </c>
      <c r="AI407" s="4" t="s">
        <v>1776</v>
      </c>
      <c r="AJ407" s="2" t="s">
        <v>1631</v>
      </c>
      <c r="AK407" s="2" t="s">
        <v>1565</v>
      </c>
      <c r="AL407" s="4">
        <v>1</v>
      </c>
      <c r="AM407" s="4">
        <v>16</v>
      </c>
      <c r="AN407" s="4">
        <v>168435.18078400003</v>
      </c>
      <c r="AO407" s="4">
        <v>10527</v>
      </c>
      <c r="AP407" s="4">
        <v>0</v>
      </c>
      <c r="AQ407" s="77">
        <v>10527</v>
      </c>
    </row>
    <row r="408" spans="1:43" s="4" customFormat="1">
      <c r="A408" s="2">
        <v>470165165</v>
      </c>
      <c r="B408" s="10" t="s">
        <v>684</v>
      </c>
      <c r="C408" s="15">
        <v>0</v>
      </c>
      <c r="D408" s="15">
        <v>0</v>
      </c>
      <c r="E408" s="15">
        <v>36</v>
      </c>
      <c r="F408" s="15">
        <v>306</v>
      </c>
      <c r="G408" s="15">
        <v>141</v>
      </c>
      <c r="H408" s="15">
        <v>138</v>
      </c>
      <c r="I408" s="15">
        <v>24</v>
      </c>
      <c r="J408" s="15">
        <v>0</v>
      </c>
      <c r="K408" s="15">
        <v>0</v>
      </c>
      <c r="L408" s="15">
        <v>0</v>
      </c>
      <c r="M408" s="15">
        <v>19</v>
      </c>
      <c r="N408" s="15">
        <v>0</v>
      </c>
      <c r="O408" s="15">
        <v>124</v>
      </c>
      <c r="P408" s="15">
        <v>57</v>
      </c>
      <c r="Q408" s="15">
        <v>640</v>
      </c>
      <c r="R408" s="16">
        <v>1.034</v>
      </c>
      <c r="S408" s="15">
        <v>7</v>
      </c>
      <c r="T408" s="2"/>
      <c r="U408" s="1">
        <v>303224.88416000002</v>
      </c>
      <c r="V408" s="1">
        <v>435054.25919999991</v>
      </c>
      <c r="W408" s="1">
        <v>2892309.4013</v>
      </c>
      <c r="X408" s="1">
        <v>624891.45818000007</v>
      </c>
      <c r="Y408" s="1">
        <v>104969.29146000001</v>
      </c>
      <c r="Z408" s="1">
        <v>323742.62000000005</v>
      </c>
      <c r="AA408" s="1">
        <v>178106.78952000002</v>
      </c>
      <c r="AB408" s="1">
        <v>148761.13538000002</v>
      </c>
      <c r="AC408" s="1">
        <v>736604.3425400001</v>
      </c>
      <c r="AD408" s="1">
        <v>606398.42000000004</v>
      </c>
      <c r="AE408" s="1">
        <v>0</v>
      </c>
      <c r="AF408" s="4">
        <v>6354062.6017400008</v>
      </c>
      <c r="AH408" s="4">
        <v>470165165</v>
      </c>
      <c r="AI408" s="4" t="s">
        <v>1776</v>
      </c>
      <c r="AJ408" s="2" t="s">
        <v>1631</v>
      </c>
      <c r="AK408" s="2" t="s">
        <v>1631</v>
      </c>
      <c r="AL408" s="4">
        <v>1</v>
      </c>
      <c r="AM408" s="4">
        <v>640</v>
      </c>
      <c r="AN408" s="4">
        <v>6354062.6017400008</v>
      </c>
      <c r="AO408" s="4">
        <v>9928</v>
      </c>
      <c r="AP408" s="4">
        <v>0</v>
      </c>
      <c r="AQ408" s="77">
        <v>9928</v>
      </c>
    </row>
    <row r="409" spans="1:43" s="4" customFormat="1">
      <c r="A409" s="2">
        <v>470165176</v>
      </c>
      <c r="B409" s="10" t="s">
        <v>684</v>
      </c>
      <c r="C409" s="15">
        <v>0</v>
      </c>
      <c r="D409" s="15">
        <v>0</v>
      </c>
      <c r="E409" s="15">
        <v>13</v>
      </c>
      <c r="F409" s="15">
        <v>80</v>
      </c>
      <c r="G409" s="15">
        <v>37</v>
      </c>
      <c r="H409" s="15">
        <v>57</v>
      </c>
      <c r="I409" s="15">
        <v>7.2</v>
      </c>
      <c r="J409" s="15">
        <v>0</v>
      </c>
      <c r="K409" s="15">
        <v>0</v>
      </c>
      <c r="L409" s="15">
        <v>0</v>
      </c>
      <c r="M409" s="15">
        <v>5</v>
      </c>
      <c r="N409" s="15">
        <v>0</v>
      </c>
      <c r="O409" s="15">
        <v>26</v>
      </c>
      <c r="P409" s="15">
        <v>12</v>
      </c>
      <c r="Q409" s="15">
        <v>192</v>
      </c>
      <c r="R409" s="16">
        <v>1.034</v>
      </c>
      <c r="S409" s="15">
        <v>4</v>
      </c>
      <c r="T409" s="2"/>
      <c r="U409" s="1">
        <v>90967.465247999993</v>
      </c>
      <c r="V409" s="1">
        <v>130516.27775999998</v>
      </c>
      <c r="W409" s="1">
        <v>826231.91336399992</v>
      </c>
      <c r="X409" s="1">
        <v>183769.12862</v>
      </c>
      <c r="Y409" s="1">
        <v>30257.300919999998</v>
      </c>
      <c r="Z409" s="1">
        <v>101206.71</v>
      </c>
      <c r="AA409" s="1">
        <v>55347.124799999998</v>
      </c>
      <c r="AB409" s="1">
        <v>49916.029460000005</v>
      </c>
      <c r="AC409" s="1">
        <v>212324.28355600004</v>
      </c>
      <c r="AD409" s="1">
        <v>175400.90399999998</v>
      </c>
      <c r="AE409" s="1">
        <v>0</v>
      </c>
      <c r="AF409" s="4">
        <v>1855937.1377280001</v>
      </c>
      <c r="AH409" s="4">
        <v>470165176</v>
      </c>
      <c r="AI409" s="4" t="s">
        <v>1776</v>
      </c>
      <c r="AJ409" s="2" t="s">
        <v>1631</v>
      </c>
      <c r="AK409" s="2" t="s">
        <v>1638</v>
      </c>
      <c r="AL409" s="4">
        <v>1</v>
      </c>
      <c r="AM409" s="4">
        <v>192</v>
      </c>
      <c r="AN409" s="4">
        <v>1855937.1377280001</v>
      </c>
      <c r="AO409" s="4">
        <v>9666</v>
      </c>
      <c r="AP409" s="4">
        <v>0</v>
      </c>
      <c r="AQ409" s="77">
        <v>9666</v>
      </c>
    </row>
    <row r="410" spans="1:43" s="4" customFormat="1">
      <c r="A410" s="2">
        <v>470165178</v>
      </c>
      <c r="B410" s="10" t="s">
        <v>684</v>
      </c>
      <c r="C410" s="15">
        <v>0</v>
      </c>
      <c r="D410" s="15">
        <v>0</v>
      </c>
      <c r="E410" s="15">
        <v>15</v>
      </c>
      <c r="F410" s="15">
        <v>101</v>
      </c>
      <c r="G410" s="15">
        <v>69</v>
      </c>
      <c r="H410" s="15">
        <v>67</v>
      </c>
      <c r="I410" s="15">
        <v>9.4499999999999993</v>
      </c>
      <c r="J410" s="15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18</v>
      </c>
      <c r="P410" s="15">
        <v>5</v>
      </c>
      <c r="Q410" s="15">
        <v>252</v>
      </c>
      <c r="R410" s="16">
        <v>1.034</v>
      </c>
      <c r="S410" s="15">
        <v>2</v>
      </c>
      <c r="T410" s="2"/>
      <c r="U410" s="1">
        <v>119394.79813800001</v>
      </c>
      <c r="V410" s="1">
        <v>171302.61455999999</v>
      </c>
      <c r="W410" s="1">
        <v>973087.94251900003</v>
      </c>
      <c r="X410" s="1">
        <v>240173.62698999999</v>
      </c>
      <c r="Y410" s="1">
        <v>37692.262409999996</v>
      </c>
      <c r="Z410" s="1">
        <v>130788.57250000002</v>
      </c>
      <c r="AA410" s="1">
        <v>72500.367940000011</v>
      </c>
      <c r="AB410" s="1">
        <v>64434.588899999995</v>
      </c>
      <c r="AC410" s="1">
        <v>264497.72113600001</v>
      </c>
      <c r="AD410" s="1">
        <v>220227.139</v>
      </c>
      <c r="AE410" s="1">
        <v>0</v>
      </c>
      <c r="AF410" s="4">
        <v>2294099.6340930001</v>
      </c>
      <c r="AH410" s="4">
        <v>470165178</v>
      </c>
      <c r="AI410" s="4" t="s">
        <v>1776</v>
      </c>
      <c r="AJ410" s="2" t="s">
        <v>1631</v>
      </c>
      <c r="AK410" s="2" t="s">
        <v>1777</v>
      </c>
      <c r="AL410" s="4">
        <v>1</v>
      </c>
      <c r="AM410" s="4">
        <v>252</v>
      </c>
      <c r="AN410" s="4">
        <v>2294099.6340930001</v>
      </c>
      <c r="AO410" s="4">
        <v>9104</v>
      </c>
      <c r="AP410" s="4">
        <v>0</v>
      </c>
      <c r="AQ410" s="77">
        <v>9104</v>
      </c>
    </row>
    <row r="411" spans="1:43" s="4" customFormat="1">
      <c r="A411" s="2">
        <v>470165229</v>
      </c>
      <c r="B411" s="10" t="s">
        <v>684</v>
      </c>
      <c r="C411" s="15">
        <v>0</v>
      </c>
      <c r="D411" s="15">
        <v>0</v>
      </c>
      <c r="E411" s="15">
        <v>1</v>
      </c>
      <c r="F411" s="15">
        <v>1</v>
      </c>
      <c r="G411" s="15">
        <v>5</v>
      </c>
      <c r="H411" s="15">
        <v>2</v>
      </c>
      <c r="I411" s="15">
        <v>0.33750000000000002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2</v>
      </c>
      <c r="P411" s="15">
        <v>2</v>
      </c>
      <c r="Q411" s="15">
        <v>9</v>
      </c>
      <c r="R411" s="16">
        <v>1.034</v>
      </c>
      <c r="S411" s="15">
        <v>9</v>
      </c>
      <c r="T411" s="2"/>
      <c r="U411" s="1">
        <v>4264.0999334999997</v>
      </c>
      <c r="V411" s="1">
        <v>6117.9505200000003</v>
      </c>
      <c r="W411" s="1">
        <v>44162.14788425</v>
      </c>
      <c r="X411" s="1">
        <v>8135.5468975000003</v>
      </c>
      <c r="Y411" s="1">
        <v>1605.8084624999997</v>
      </c>
      <c r="Z411" s="1">
        <v>4568.1743749999996</v>
      </c>
      <c r="AA411" s="1">
        <v>2720.1541400000001</v>
      </c>
      <c r="AB411" s="1">
        <v>2350.57152</v>
      </c>
      <c r="AC411" s="1">
        <v>11268.876322</v>
      </c>
      <c r="AD411" s="1">
        <v>8848.8967499999999</v>
      </c>
      <c r="AE411" s="1">
        <v>0</v>
      </c>
      <c r="AF411" s="4">
        <v>94042.226804749982</v>
      </c>
      <c r="AH411" s="4">
        <v>470165229</v>
      </c>
      <c r="AI411" s="4" t="s">
        <v>1776</v>
      </c>
      <c r="AJ411" s="2" t="s">
        <v>1631</v>
      </c>
      <c r="AK411" s="2" t="s">
        <v>1657</v>
      </c>
      <c r="AL411" s="4">
        <v>1</v>
      </c>
      <c r="AM411" s="4">
        <v>9</v>
      </c>
      <c r="AN411" s="4">
        <v>94042.226804749982</v>
      </c>
      <c r="AO411" s="4">
        <v>10449</v>
      </c>
      <c r="AP411" s="4">
        <v>0</v>
      </c>
      <c r="AQ411" s="77">
        <v>10449</v>
      </c>
    </row>
    <row r="412" spans="1:43" s="4" customFormat="1">
      <c r="A412" s="2">
        <v>470165246</v>
      </c>
      <c r="B412" s="10" t="s">
        <v>684</v>
      </c>
      <c r="C412" s="15">
        <v>0</v>
      </c>
      <c r="D412" s="15">
        <v>0</v>
      </c>
      <c r="E412" s="15">
        <v>0</v>
      </c>
      <c r="F412" s="15">
        <v>0</v>
      </c>
      <c r="G412" s="15">
        <v>0</v>
      </c>
      <c r="H412" s="15">
        <v>1</v>
      </c>
      <c r="I412" s="15">
        <v>3.7499999999999999E-2</v>
      </c>
      <c r="J412" s="15">
        <v>0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1</v>
      </c>
      <c r="R412" s="16">
        <v>1.034</v>
      </c>
      <c r="S412" s="15">
        <v>1</v>
      </c>
      <c r="T412" s="2"/>
      <c r="U412" s="1">
        <v>473.7888815</v>
      </c>
      <c r="V412" s="1">
        <v>679.77228000000002</v>
      </c>
      <c r="W412" s="1">
        <v>4355.1652182500002</v>
      </c>
      <c r="X412" s="1">
        <v>779.2159375</v>
      </c>
      <c r="Y412" s="1">
        <v>145.15938249999999</v>
      </c>
      <c r="Z412" s="1">
        <v>711.18937500000004</v>
      </c>
      <c r="AA412" s="1">
        <v>378.46467999999999</v>
      </c>
      <c r="AB412" s="1">
        <v>509.79302000000001</v>
      </c>
      <c r="AC412" s="1">
        <v>1018.6626779999999</v>
      </c>
      <c r="AD412" s="1">
        <v>808.49074999999993</v>
      </c>
      <c r="AE412" s="1">
        <v>0</v>
      </c>
      <c r="AF412" s="4">
        <v>9859.7022027499988</v>
      </c>
      <c r="AH412" s="4">
        <v>470165246</v>
      </c>
      <c r="AI412" s="4" t="s">
        <v>1776</v>
      </c>
      <c r="AJ412" s="2" t="s">
        <v>1631</v>
      </c>
      <c r="AK412" s="2" t="s">
        <v>1778</v>
      </c>
      <c r="AL412" s="4">
        <v>1</v>
      </c>
      <c r="AM412" s="4">
        <v>1</v>
      </c>
      <c r="AN412" s="4">
        <v>9859.7022027499988</v>
      </c>
      <c r="AO412" s="4">
        <v>9860</v>
      </c>
      <c r="AP412" s="4">
        <v>0</v>
      </c>
      <c r="AQ412" s="77">
        <v>9860</v>
      </c>
    </row>
    <row r="413" spans="1:43" s="4" customFormat="1">
      <c r="A413" s="2">
        <v>470165248</v>
      </c>
      <c r="B413" s="10" t="s">
        <v>684</v>
      </c>
      <c r="C413" s="15">
        <v>0</v>
      </c>
      <c r="D413" s="15">
        <v>0</v>
      </c>
      <c r="E413" s="15">
        <v>0</v>
      </c>
      <c r="F413" s="15">
        <v>4</v>
      </c>
      <c r="G413" s="15">
        <v>2</v>
      </c>
      <c r="H413" s="15">
        <v>7</v>
      </c>
      <c r="I413" s="15">
        <v>0.48749999999999999</v>
      </c>
      <c r="J413" s="15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2</v>
      </c>
      <c r="P413" s="15">
        <v>2</v>
      </c>
      <c r="Q413" s="15">
        <v>13</v>
      </c>
      <c r="R413" s="16">
        <v>1.034</v>
      </c>
      <c r="S413" s="15">
        <v>7</v>
      </c>
      <c r="T413" s="2"/>
      <c r="U413" s="1">
        <v>6159.2554595000001</v>
      </c>
      <c r="V413" s="1">
        <v>8837.0396399999991</v>
      </c>
      <c r="W413" s="1">
        <v>63362.674317249992</v>
      </c>
      <c r="X413" s="1">
        <v>11603.980987499999</v>
      </c>
      <c r="Y413" s="1">
        <v>2155.9740125000003</v>
      </c>
      <c r="Z413" s="1">
        <v>7674.7218749999993</v>
      </c>
      <c r="AA413" s="1">
        <v>4160.3610399999998</v>
      </c>
      <c r="AB413" s="1">
        <v>4552.1126200000008</v>
      </c>
      <c r="AC413" s="1">
        <v>15129.354614</v>
      </c>
      <c r="AD413" s="1">
        <v>12103.559749999999</v>
      </c>
      <c r="AE413" s="1">
        <v>0</v>
      </c>
      <c r="AF413" s="4">
        <v>135739.03431574997</v>
      </c>
      <c r="AH413" s="4">
        <v>470165248</v>
      </c>
      <c r="AI413" s="4" t="s">
        <v>1776</v>
      </c>
      <c r="AJ413" s="2" t="s">
        <v>1631</v>
      </c>
      <c r="AK413" s="2" t="s">
        <v>1566</v>
      </c>
      <c r="AL413" s="4">
        <v>1</v>
      </c>
      <c r="AM413" s="4">
        <v>13</v>
      </c>
      <c r="AN413" s="4">
        <v>135739.03431574997</v>
      </c>
      <c r="AO413" s="4">
        <v>10441</v>
      </c>
      <c r="AP413" s="4">
        <v>0</v>
      </c>
      <c r="AQ413" s="77">
        <v>10441</v>
      </c>
    </row>
    <row r="414" spans="1:43" s="4" customFormat="1">
      <c r="A414" s="2">
        <v>470165262</v>
      </c>
      <c r="B414" s="10" t="s">
        <v>684</v>
      </c>
      <c r="C414" s="15">
        <v>0</v>
      </c>
      <c r="D414" s="15">
        <v>0</v>
      </c>
      <c r="E414" s="15">
        <v>2</v>
      </c>
      <c r="F414" s="15">
        <v>12</v>
      </c>
      <c r="G414" s="15">
        <v>10</v>
      </c>
      <c r="H414" s="15">
        <v>18</v>
      </c>
      <c r="I414" s="15">
        <v>1.575</v>
      </c>
      <c r="J414" s="15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3</v>
      </c>
      <c r="P414" s="15">
        <v>3</v>
      </c>
      <c r="Q414" s="15">
        <v>42</v>
      </c>
      <c r="R414" s="16">
        <v>1.034</v>
      </c>
      <c r="S414" s="15">
        <v>3</v>
      </c>
      <c r="T414" s="2"/>
      <c r="U414" s="1">
        <v>19899.133022999999</v>
      </c>
      <c r="V414" s="1">
        <v>28550.43576</v>
      </c>
      <c r="W414" s="1">
        <v>175888.96524650001</v>
      </c>
      <c r="X414" s="1">
        <v>38175.815094999998</v>
      </c>
      <c r="Y414" s="1">
        <v>6461.0136249999996</v>
      </c>
      <c r="Z414" s="1">
        <v>23586.993750000001</v>
      </c>
      <c r="AA414" s="1">
        <v>13006.9962</v>
      </c>
      <c r="AB414" s="1">
        <v>13191.751319999999</v>
      </c>
      <c r="AC414" s="1">
        <v>45339.280755999993</v>
      </c>
      <c r="AD414" s="1">
        <v>36989.611499999999</v>
      </c>
      <c r="AE414" s="1">
        <v>0</v>
      </c>
      <c r="AF414" s="4">
        <v>401089.99627550005</v>
      </c>
      <c r="AH414" s="4">
        <v>470165262</v>
      </c>
      <c r="AI414" s="4" t="s">
        <v>1776</v>
      </c>
      <c r="AJ414" s="2" t="s">
        <v>1631</v>
      </c>
      <c r="AK414" s="2" t="s">
        <v>1641</v>
      </c>
      <c r="AL414" s="4">
        <v>1</v>
      </c>
      <c r="AM414" s="4">
        <v>42</v>
      </c>
      <c r="AN414" s="4">
        <v>401089.99627550005</v>
      </c>
      <c r="AO414" s="4">
        <v>9550</v>
      </c>
      <c r="AP414" s="4">
        <v>0</v>
      </c>
      <c r="AQ414" s="77">
        <v>9550</v>
      </c>
    </row>
    <row r="415" spans="1:43" s="4" customFormat="1">
      <c r="A415" s="2">
        <v>470165284</v>
      </c>
      <c r="B415" s="10" t="s">
        <v>684</v>
      </c>
      <c r="C415" s="15">
        <v>0</v>
      </c>
      <c r="D415" s="15">
        <v>0</v>
      </c>
      <c r="E415" s="15">
        <v>6</v>
      </c>
      <c r="F415" s="15">
        <v>28</v>
      </c>
      <c r="G415" s="15">
        <v>13</v>
      </c>
      <c r="H415" s="15">
        <v>14</v>
      </c>
      <c r="I415" s="15">
        <v>2.2875000000000001</v>
      </c>
      <c r="J415" s="15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1</v>
      </c>
      <c r="P415" s="15">
        <v>0</v>
      </c>
      <c r="Q415" s="15">
        <v>61</v>
      </c>
      <c r="R415" s="16">
        <v>1.034</v>
      </c>
      <c r="S415" s="15">
        <v>1</v>
      </c>
      <c r="T415" s="2"/>
      <c r="U415" s="1">
        <v>28901.121771500002</v>
      </c>
      <c r="V415" s="1">
        <v>41466.109079999995</v>
      </c>
      <c r="W415" s="1">
        <v>220769.48075324998</v>
      </c>
      <c r="X415" s="1">
        <v>59677.132927500003</v>
      </c>
      <c r="Y415" s="1">
        <v>8760.5456125000019</v>
      </c>
      <c r="Z415" s="1">
        <v>31078.421875</v>
      </c>
      <c r="AA415" s="1">
        <v>16935.255259999998</v>
      </c>
      <c r="AB415" s="1">
        <v>14342.376180000001</v>
      </c>
      <c r="AC415" s="1">
        <v>61474.926238</v>
      </c>
      <c r="AD415" s="1">
        <v>52203.895750000003</v>
      </c>
      <c r="AE415" s="1">
        <v>0</v>
      </c>
      <c r="AF415" s="4">
        <v>535609.26544774999</v>
      </c>
      <c r="AH415" s="4">
        <v>470165284</v>
      </c>
      <c r="AI415" s="4" t="s">
        <v>1776</v>
      </c>
      <c r="AJ415" s="2" t="s">
        <v>1631</v>
      </c>
      <c r="AK415" s="2" t="s">
        <v>1695</v>
      </c>
      <c r="AL415" s="4">
        <v>1</v>
      </c>
      <c r="AM415" s="4">
        <v>61</v>
      </c>
      <c r="AN415" s="4">
        <v>535609.26544774999</v>
      </c>
      <c r="AO415" s="4">
        <v>8780</v>
      </c>
      <c r="AP415" s="4">
        <v>0</v>
      </c>
      <c r="AQ415" s="77">
        <v>8780</v>
      </c>
    </row>
    <row r="416" spans="1:43" s="4" customFormat="1">
      <c r="A416" s="2">
        <v>470165305</v>
      </c>
      <c r="B416" s="10" t="s">
        <v>684</v>
      </c>
      <c r="C416" s="15">
        <v>0</v>
      </c>
      <c r="D416" s="15">
        <v>0</v>
      </c>
      <c r="E416" s="15">
        <v>3</v>
      </c>
      <c r="F416" s="15">
        <v>20</v>
      </c>
      <c r="G416" s="15">
        <v>12</v>
      </c>
      <c r="H416" s="15">
        <v>7</v>
      </c>
      <c r="I416" s="15">
        <v>1.6125</v>
      </c>
      <c r="J416" s="15">
        <v>0</v>
      </c>
      <c r="K416" s="15">
        <v>0</v>
      </c>
      <c r="L416" s="15">
        <v>0</v>
      </c>
      <c r="M416" s="15">
        <v>1</v>
      </c>
      <c r="N416" s="15">
        <v>0</v>
      </c>
      <c r="O416" s="15">
        <v>4</v>
      </c>
      <c r="P416" s="15">
        <v>0</v>
      </c>
      <c r="Q416" s="15">
        <v>43</v>
      </c>
      <c r="R416" s="16">
        <v>1.034</v>
      </c>
      <c r="S416" s="15">
        <v>2</v>
      </c>
      <c r="T416" s="2"/>
      <c r="U416" s="1">
        <v>20372.921904500003</v>
      </c>
      <c r="V416" s="1">
        <v>29230.208039999994</v>
      </c>
      <c r="W416" s="1">
        <v>163704.66972475001</v>
      </c>
      <c r="X416" s="1">
        <v>42191.120152500007</v>
      </c>
      <c r="Y416" s="1">
        <v>6454.7643875000003</v>
      </c>
      <c r="Z416" s="1">
        <v>21156.703125000004</v>
      </c>
      <c r="AA416" s="1">
        <v>11791.001859999998</v>
      </c>
      <c r="AB416" s="1">
        <v>9334.5797600000024</v>
      </c>
      <c r="AC416" s="1">
        <v>45294.825993999999</v>
      </c>
      <c r="AD416" s="1">
        <v>38076.952250000009</v>
      </c>
      <c r="AE416" s="1">
        <v>0</v>
      </c>
      <c r="AF416" s="4">
        <v>387607.74719825009</v>
      </c>
      <c r="AH416" s="4">
        <v>470165305</v>
      </c>
      <c r="AI416" s="4" t="s">
        <v>1776</v>
      </c>
      <c r="AJ416" s="2" t="s">
        <v>1631</v>
      </c>
      <c r="AK416" s="2" t="s">
        <v>1779</v>
      </c>
      <c r="AL416" s="4">
        <v>1</v>
      </c>
      <c r="AM416" s="4">
        <v>43</v>
      </c>
      <c r="AN416" s="4">
        <v>387607.74719825009</v>
      </c>
      <c r="AO416" s="4">
        <v>9014</v>
      </c>
      <c r="AP416" s="4">
        <v>0</v>
      </c>
      <c r="AQ416" s="77">
        <v>9014</v>
      </c>
    </row>
    <row r="417" spans="1:43" s="4" customFormat="1">
      <c r="A417" s="2">
        <v>470165314</v>
      </c>
      <c r="B417" s="10" t="s">
        <v>684</v>
      </c>
      <c r="C417" s="15">
        <v>0</v>
      </c>
      <c r="D417" s="15">
        <v>0</v>
      </c>
      <c r="E417" s="15">
        <v>0</v>
      </c>
      <c r="F417" s="15">
        <v>0</v>
      </c>
      <c r="G417" s="15">
        <v>1</v>
      </c>
      <c r="H417" s="15">
        <v>0</v>
      </c>
      <c r="I417" s="15">
        <v>3.7499999999999999E-2</v>
      </c>
      <c r="J417" s="15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1</v>
      </c>
      <c r="R417" s="16">
        <v>1.034</v>
      </c>
      <c r="S417" s="15">
        <v>1</v>
      </c>
      <c r="T417" s="2"/>
      <c r="U417" s="1">
        <v>473.7888815</v>
      </c>
      <c r="V417" s="1">
        <v>679.77228000000002</v>
      </c>
      <c r="W417" s="1">
        <v>3064.3816582500003</v>
      </c>
      <c r="X417" s="1">
        <v>875.59507750000012</v>
      </c>
      <c r="Y417" s="1">
        <v>149.22300250000001</v>
      </c>
      <c r="Z417" s="1">
        <v>449.39937500000002</v>
      </c>
      <c r="AA417" s="1">
        <v>301.91766000000001</v>
      </c>
      <c r="AB417" s="1">
        <v>221.07954000000001</v>
      </c>
      <c r="AC417" s="1">
        <v>1047.190738</v>
      </c>
      <c r="AD417" s="1">
        <v>836.66075000000001</v>
      </c>
      <c r="AE417" s="1">
        <v>0</v>
      </c>
      <c r="AF417" s="4">
        <v>8099.0089627500001</v>
      </c>
      <c r="AH417" s="4">
        <v>470165314</v>
      </c>
      <c r="AI417" s="4" t="s">
        <v>1776</v>
      </c>
      <c r="AJ417" s="2" t="s">
        <v>1631</v>
      </c>
      <c r="AK417" s="2" t="s">
        <v>1575</v>
      </c>
      <c r="AL417" s="4">
        <v>1</v>
      </c>
      <c r="AM417" s="4">
        <v>1</v>
      </c>
      <c r="AN417" s="4">
        <v>8099.0089627500001</v>
      </c>
      <c r="AO417" s="4">
        <v>8099</v>
      </c>
      <c r="AP417" s="4">
        <v>0</v>
      </c>
      <c r="AQ417" s="77">
        <v>8099</v>
      </c>
    </row>
    <row r="418" spans="1:43" s="4" customFormat="1">
      <c r="A418" s="2">
        <v>470165342</v>
      </c>
      <c r="B418" s="10" t="s">
        <v>684</v>
      </c>
      <c r="C418" s="15">
        <v>0</v>
      </c>
      <c r="D418" s="15">
        <v>0</v>
      </c>
      <c r="E418" s="15">
        <v>1</v>
      </c>
      <c r="F418" s="15">
        <v>1</v>
      </c>
      <c r="G418" s="15">
        <v>0</v>
      </c>
      <c r="H418" s="15">
        <v>2</v>
      </c>
      <c r="I418" s="15">
        <v>0.15</v>
      </c>
      <c r="J418" s="15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4</v>
      </c>
      <c r="R418" s="16">
        <v>1.034</v>
      </c>
      <c r="S418" s="15">
        <v>1</v>
      </c>
      <c r="T418" s="2"/>
      <c r="U418" s="1">
        <v>1895.155526</v>
      </c>
      <c r="V418" s="1">
        <v>2719.0891200000001</v>
      </c>
      <c r="W418" s="1">
        <v>15587.172073</v>
      </c>
      <c r="X418" s="1">
        <v>3757.5715100000007</v>
      </c>
      <c r="Y418" s="1">
        <v>568.02273000000002</v>
      </c>
      <c r="Z418" s="1">
        <v>2321.1775000000002</v>
      </c>
      <c r="AA418" s="1">
        <v>1210.56584</v>
      </c>
      <c r="AB418" s="1">
        <v>1245.17382</v>
      </c>
      <c r="AC418" s="1">
        <v>3986.0575920000001</v>
      </c>
      <c r="AD418" s="1">
        <v>3364.5129999999999</v>
      </c>
      <c r="AE418" s="1">
        <v>0</v>
      </c>
      <c r="AF418" s="4">
        <v>36654.498711</v>
      </c>
      <c r="AH418" s="4">
        <v>470165342</v>
      </c>
      <c r="AI418" s="4" t="s">
        <v>1776</v>
      </c>
      <c r="AJ418" s="2" t="s">
        <v>1631</v>
      </c>
      <c r="AK418" s="2" t="s">
        <v>1697</v>
      </c>
      <c r="AL418" s="4">
        <v>1</v>
      </c>
      <c r="AM418" s="4">
        <v>4</v>
      </c>
      <c r="AN418" s="4">
        <v>36654.498711</v>
      </c>
      <c r="AO418" s="4">
        <v>9164</v>
      </c>
      <c r="AP418" s="4">
        <v>0</v>
      </c>
      <c r="AQ418" s="77">
        <v>9164</v>
      </c>
    </row>
    <row r="419" spans="1:43" s="4" customFormat="1">
      <c r="A419" s="2">
        <v>470165344</v>
      </c>
      <c r="B419" s="10" t="s">
        <v>684</v>
      </c>
      <c r="C419" s="15">
        <v>0</v>
      </c>
      <c r="D419" s="15">
        <v>0</v>
      </c>
      <c r="E419" s="15">
        <v>0</v>
      </c>
      <c r="F419" s="15">
        <v>1</v>
      </c>
      <c r="G419" s="15">
        <v>0</v>
      </c>
      <c r="H419" s="15">
        <v>0</v>
      </c>
      <c r="I419" s="15">
        <v>3.7499999999999999E-2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1</v>
      </c>
      <c r="R419" s="16">
        <v>1.034</v>
      </c>
      <c r="S419" s="15">
        <v>1</v>
      </c>
      <c r="T419" s="2"/>
      <c r="U419" s="1">
        <v>473.7888815</v>
      </c>
      <c r="V419" s="1">
        <v>679.77228000000002</v>
      </c>
      <c r="W419" s="1">
        <v>3438.4001382500001</v>
      </c>
      <c r="X419" s="1">
        <v>1099.5698175</v>
      </c>
      <c r="Y419" s="1">
        <v>138.86232249999998</v>
      </c>
      <c r="Z419" s="1">
        <v>449.39937500000002</v>
      </c>
      <c r="AA419" s="1">
        <v>226.81824000000003</v>
      </c>
      <c r="AB419" s="1">
        <v>135.35060000000001</v>
      </c>
      <c r="AC419" s="1">
        <v>974.36611800000003</v>
      </c>
      <c r="AD419" s="1">
        <v>873.79075</v>
      </c>
      <c r="AE419" s="1">
        <v>0</v>
      </c>
      <c r="AF419" s="4">
        <v>8490.1185227499991</v>
      </c>
      <c r="AH419" s="4">
        <v>470165344</v>
      </c>
      <c r="AI419" s="4" t="s">
        <v>1776</v>
      </c>
      <c r="AJ419" s="2" t="s">
        <v>1631</v>
      </c>
      <c r="AK419" s="2" t="s">
        <v>1780</v>
      </c>
      <c r="AL419" s="4">
        <v>1</v>
      </c>
      <c r="AM419" s="4">
        <v>1</v>
      </c>
      <c r="AN419" s="4">
        <v>8490.1185227499991</v>
      </c>
      <c r="AO419" s="4">
        <v>8490</v>
      </c>
      <c r="AP419" s="4">
        <v>0</v>
      </c>
      <c r="AQ419" s="77">
        <v>8490</v>
      </c>
    </row>
    <row r="420" spans="1:43" s="4" customFormat="1">
      <c r="A420" s="2">
        <v>470165347</v>
      </c>
      <c r="B420" s="10" t="s">
        <v>684</v>
      </c>
      <c r="C420" s="15">
        <v>0</v>
      </c>
      <c r="D420" s="15">
        <v>0</v>
      </c>
      <c r="E420" s="15">
        <v>1</v>
      </c>
      <c r="F420" s="15">
        <v>0</v>
      </c>
      <c r="G420" s="15">
        <v>3</v>
      </c>
      <c r="H420" s="15">
        <v>3</v>
      </c>
      <c r="I420" s="15">
        <v>0.26250000000000001</v>
      </c>
      <c r="J420" s="15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1</v>
      </c>
      <c r="P420" s="15">
        <v>1</v>
      </c>
      <c r="Q420" s="15">
        <v>7</v>
      </c>
      <c r="R420" s="16">
        <v>1.034</v>
      </c>
      <c r="S420" s="15">
        <v>7</v>
      </c>
      <c r="T420" s="2"/>
      <c r="U420" s="1">
        <v>3316.5221704999999</v>
      </c>
      <c r="V420" s="1">
        <v>4758.4059600000001</v>
      </c>
      <c r="W420" s="1">
        <v>32194.159087749998</v>
      </c>
      <c r="X420" s="1">
        <v>6064.0028624999995</v>
      </c>
      <c r="Y420" s="1">
        <v>1164.9703175000002</v>
      </c>
      <c r="Z420" s="1">
        <v>3931.1656250000001</v>
      </c>
      <c r="AA420" s="1">
        <v>2267.9652599999999</v>
      </c>
      <c r="AB420" s="1">
        <v>2282.8548599999999</v>
      </c>
      <c r="AC420" s="1">
        <v>8175.3613260000011</v>
      </c>
      <c r="AD420" s="1">
        <v>6447.0152499999995</v>
      </c>
      <c r="AE420" s="1">
        <v>0</v>
      </c>
      <c r="AF420" s="4">
        <v>70602.422719249997</v>
      </c>
      <c r="AH420" s="4">
        <v>470165347</v>
      </c>
      <c r="AI420" s="4" t="s">
        <v>1776</v>
      </c>
      <c r="AJ420" s="2" t="s">
        <v>1631</v>
      </c>
      <c r="AK420" s="2" t="s">
        <v>1642</v>
      </c>
      <c r="AL420" s="4">
        <v>1</v>
      </c>
      <c r="AM420" s="4">
        <v>7</v>
      </c>
      <c r="AN420" s="4">
        <v>70602.422719249997</v>
      </c>
      <c r="AO420" s="4">
        <v>10086</v>
      </c>
      <c r="AP420" s="4">
        <v>0</v>
      </c>
      <c r="AQ420" s="77">
        <v>10086</v>
      </c>
    </row>
    <row r="421" spans="1:43" s="4" customFormat="1">
      <c r="A421" s="2">
        <v>474097097</v>
      </c>
      <c r="B421" s="10" t="s">
        <v>1554</v>
      </c>
      <c r="C421" s="15">
        <v>0</v>
      </c>
      <c r="D421" s="15">
        <v>0</v>
      </c>
      <c r="E421" s="15">
        <v>0</v>
      </c>
      <c r="F421" s="15">
        <v>0</v>
      </c>
      <c r="G421" s="15">
        <v>72</v>
      </c>
      <c r="H421" s="15">
        <v>92</v>
      </c>
      <c r="I421" s="15">
        <v>6.3375000000000004</v>
      </c>
      <c r="J421" s="15">
        <v>0</v>
      </c>
      <c r="K421" s="15">
        <v>0</v>
      </c>
      <c r="L421" s="15">
        <v>0</v>
      </c>
      <c r="M421" s="15">
        <v>5</v>
      </c>
      <c r="N421" s="15">
        <v>0</v>
      </c>
      <c r="O421" s="15">
        <v>36</v>
      </c>
      <c r="P421" s="15">
        <v>50</v>
      </c>
      <c r="Q421" s="15">
        <v>169</v>
      </c>
      <c r="R421" s="16">
        <v>1</v>
      </c>
      <c r="S421" s="15">
        <v>10</v>
      </c>
      <c r="T421" s="2"/>
      <c r="U421" s="1">
        <v>77437.447750000007</v>
      </c>
      <c r="V421" s="1">
        <v>111103.98000000001</v>
      </c>
      <c r="W421" s="1">
        <v>903398.09762499994</v>
      </c>
      <c r="X421" s="1">
        <v>134842.86375000002</v>
      </c>
      <c r="Y421" s="1">
        <v>30312.696249999994</v>
      </c>
      <c r="Z421" s="1">
        <v>100033.174375</v>
      </c>
      <c r="AA421" s="1">
        <v>56157.069999999992</v>
      </c>
      <c r="AB421" s="1">
        <v>61407.579999999994</v>
      </c>
      <c r="AC421" s="1">
        <v>212722.12300000002</v>
      </c>
      <c r="AD421" s="1">
        <v>168209.57675000001</v>
      </c>
      <c r="AE421" s="1">
        <v>0</v>
      </c>
      <c r="AF421" s="4">
        <v>1855624.6095000003</v>
      </c>
      <c r="AH421" s="4">
        <v>474097097</v>
      </c>
      <c r="AI421" s="4" t="s">
        <v>1781</v>
      </c>
      <c r="AJ421" s="2" t="s">
        <v>1782</v>
      </c>
      <c r="AK421" s="2" t="s">
        <v>1782</v>
      </c>
      <c r="AL421" s="4">
        <v>1</v>
      </c>
      <c r="AM421" s="4">
        <v>169</v>
      </c>
      <c r="AN421" s="4">
        <v>1855624.6095000003</v>
      </c>
      <c r="AO421" s="4">
        <v>10980</v>
      </c>
      <c r="AP421" s="4">
        <v>0</v>
      </c>
      <c r="AQ421" s="77">
        <v>10980</v>
      </c>
    </row>
    <row r="422" spans="1:43" s="4" customFormat="1">
      <c r="A422" s="2">
        <v>474097103</v>
      </c>
      <c r="B422" s="10" t="s">
        <v>1554</v>
      </c>
      <c r="C422" s="15">
        <v>0</v>
      </c>
      <c r="D422" s="15">
        <v>0</v>
      </c>
      <c r="E422" s="15">
        <v>0</v>
      </c>
      <c r="F422" s="15">
        <v>0</v>
      </c>
      <c r="G422" s="15">
        <v>6</v>
      </c>
      <c r="H422" s="15">
        <v>5</v>
      </c>
      <c r="I422" s="15">
        <v>0.41249999999999998</v>
      </c>
      <c r="J422" s="15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2</v>
      </c>
      <c r="P422" s="15">
        <v>1</v>
      </c>
      <c r="Q422" s="15">
        <v>11</v>
      </c>
      <c r="R422" s="16">
        <v>1</v>
      </c>
      <c r="S422" s="15">
        <v>6</v>
      </c>
      <c r="T422" s="2"/>
      <c r="U422" s="1">
        <v>5040.3072499999998</v>
      </c>
      <c r="V422" s="1">
        <v>7231.619999999999</v>
      </c>
      <c r="W422" s="1">
        <v>48172.764875000001</v>
      </c>
      <c r="X422" s="1">
        <v>8848.7912500000002</v>
      </c>
      <c r="Y422" s="1">
        <v>1773.17875</v>
      </c>
      <c r="Z422" s="1">
        <v>6252.3431250000003</v>
      </c>
      <c r="AA422" s="1">
        <v>3582.04</v>
      </c>
      <c r="AB422" s="1">
        <v>3748.0099999999998</v>
      </c>
      <c r="AC422" s="1">
        <v>12443.517</v>
      </c>
      <c r="AD422" s="1">
        <v>10009.638249999998</v>
      </c>
      <c r="AE422" s="1">
        <v>0</v>
      </c>
      <c r="AF422" s="4">
        <v>107102.2105</v>
      </c>
      <c r="AH422" s="4">
        <v>474097103</v>
      </c>
      <c r="AI422" s="4" t="s">
        <v>1781</v>
      </c>
      <c r="AJ422" s="2" t="s">
        <v>1782</v>
      </c>
      <c r="AK422" s="2" t="s">
        <v>1783</v>
      </c>
      <c r="AL422" s="4">
        <v>1</v>
      </c>
      <c r="AM422" s="4">
        <v>11</v>
      </c>
      <c r="AN422" s="4">
        <v>107102.2105</v>
      </c>
      <c r="AO422" s="4">
        <v>9737</v>
      </c>
      <c r="AP422" s="4">
        <v>0</v>
      </c>
      <c r="AQ422" s="77">
        <v>9737</v>
      </c>
    </row>
    <row r="423" spans="1:43" s="4" customFormat="1">
      <c r="A423" s="2">
        <v>474097153</v>
      </c>
      <c r="B423" s="10" t="s">
        <v>1554</v>
      </c>
      <c r="C423" s="15">
        <v>0</v>
      </c>
      <c r="D423" s="15">
        <v>0</v>
      </c>
      <c r="E423" s="15">
        <v>0</v>
      </c>
      <c r="F423" s="15">
        <v>0</v>
      </c>
      <c r="G423" s="15">
        <v>12</v>
      </c>
      <c r="H423" s="15">
        <v>25</v>
      </c>
      <c r="I423" s="15">
        <v>1.425</v>
      </c>
      <c r="J423" s="15">
        <v>0</v>
      </c>
      <c r="K423" s="15">
        <v>0</v>
      </c>
      <c r="L423" s="15">
        <v>0</v>
      </c>
      <c r="M423" s="15">
        <v>1</v>
      </c>
      <c r="N423" s="15">
        <v>0</v>
      </c>
      <c r="O423" s="15">
        <v>5</v>
      </c>
      <c r="P423" s="15">
        <v>10</v>
      </c>
      <c r="Q423" s="15">
        <v>38</v>
      </c>
      <c r="R423" s="16">
        <v>1</v>
      </c>
      <c r="S423" s="15">
        <v>9</v>
      </c>
      <c r="T423" s="2"/>
      <c r="U423" s="1">
        <v>17411.970499999999</v>
      </c>
      <c r="V423" s="1">
        <v>24981.96</v>
      </c>
      <c r="W423" s="1">
        <v>193777.99774999998</v>
      </c>
      <c r="X423" s="1">
        <v>29909.962500000001</v>
      </c>
      <c r="Y423" s="1">
        <v>6475.7175000000007</v>
      </c>
      <c r="Z423" s="1">
        <v>23621.926250000004</v>
      </c>
      <c r="AA423" s="1">
        <v>12946.37</v>
      </c>
      <c r="AB423" s="1">
        <v>15022.37</v>
      </c>
      <c r="AC423" s="1">
        <v>45444.076000000001</v>
      </c>
      <c r="AD423" s="1">
        <v>36199.678499999995</v>
      </c>
      <c r="AE423" s="1">
        <v>0</v>
      </c>
      <c r="AF423" s="4">
        <v>405792.02900000004</v>
      </c>
      <c r="AH423" s="4">
        <v>474097153</v>
      </c>
      <c r="AI423" s="4" t="s">
        <v>1781</v>
      </c>
      <c r="AJ423" s="2" t="s">
        <v>1782</v>
      </c>
      <c r="AK423" s="2" t="s">
        <v>1668</v>
      </c>
      <c r="AL423" s="4">
        <v>1</v>
      </c>
      <c r="AM423" s="4">
        <v>38</v>
      </c>
      <c r="AN423" s="4">
        <v>405792.02900000004</v>
      </c>
      <c r="AO423" s="4">
        <v>10679</v>
      </c>
      <c r="AP423" s="4">
        <v>0</v>
      </c>
      <c r="AQ423" s="77">
        <v>10679</v>
      </c>
    </row>
    <row r="424" spans="1:43" s="4" customFormat="1">
      <c r="A424" s="2">
        <v>474097158</v>
      </c>
      <c r="B424" s="10" t="s">
        <v>1554</v>
      </c>
      <c r="C424" s="15">
        <v>0</v>
      </c>
      <c r="D424" s="15">
        <v>0</v>
      </c>
      <c r="E424" s="15">
        <v>0</v>
      </c>
      <c r="F424" s="15">
        <v>0</v>
      </c>
      <c r="G424" s="15">
        <v>1</v>
      </c>
      <c r="H424" s="15">
        <v>1</v>
      </c>
      <c r="I424" s="15">
        <v>7.4999999999999997E-2</v>
      </c>
      <c r="J424" s="15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2</v>
      </c>
      <c r="R424" s="16">
        <v>1</v>
      </c>
      <c r="S424" s="15">
        <v>1</v>
      </c>
      <c r="T424" s="2"/>
      <c r="U424" s="1">
        <v>916.41949999999997</v>
      </c>
      <c r="V424" s="1">
        <v>1314.84</v>
      </c>
      <c r="W424" s="1">
        <v>7175.5772500000003</v>
      </c>
      <c r="X424" s="1">
        <v>1600.3975</v>
      </c>
      <c r="Y424" s="1">
        <v>284.70249999999999</v>
      </c>
      <c r="Z424" s="1">
        <v>1160.5887500000001</v>
      </c>
      <c r="AA424" s="1">
        <v>658.01</v>
      </c>
      <c r="AB424" s="1">
        <v>706.83999999999992</v>
      </c>
      <c r="AC424" s="1">
        <v>1997.9239999999998</v>
      </c>
      <c r="AD424" s="1">
        <v>1645.1514999999999</v>
      </c>
      <c r="AE424" s="1">
        <v>0</v>
      </c>
      <c r="AF424" s="4">
        <v>17460.451000000001</v>
      </c>
      <c r="AH424" s="4">
        <v>474097158</v>
      </c>
      <c r="AI424" s="4" t="s">
        <v>1781</v>
      </c>
      <c r="AJ424" s="2" t="s">
        <v>1782</v>
      </c>
      <c r="AK424" s="2" t="s">
        <v>1669</v>
      </c>
      <c r="AL424" s="4">
        <v>1</v>
      </c>
      <c r="AM424" s="4">
        <v>2</v>
      </c>
      <c r="AN424" s="4">
        <v>17460.451000000001</v>
      </c>
      <c r="AO424" s="4">
        <v>8730</v>
      </c>
      <c r="AP424" s="4">
        <v>0</v>
      </c>
      <c r="AQ424" s="77">
        <v>8730</v>
      </c>
    </row>
    <row r="425" spans="1:43" s="4" customFormat="1">
      <c r="A425" s="2">
        <v>474097162</v>
      </c>
      <c r="B425" s="10" t="s">
        <v>1554</v>
      </c>
      <c r="C425" s="15">
        <v>0</v>
      </c>
      <c r="D425" s="15">
        <v>0</v>
      </c>
      <c r="E425" s="15">
        <v>0</v>
      </c>
      <c r="F425" s="15">
        <v>0</v>
      </c>
      <c r="G425" s="15">
        <v>3</v>
      </c>
      <c r="H425" s="15">
        <v>14</v>
      </c>
      <c r="I425" s="15">
        <v>0.63749999999999996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1</v>
      </c>
      <c r="P425" s="15">
        <v>1</v>
      </c>
      <c r="Q425" s="15">
        <v>17</v>
      </c>
      <c r="R425" s="16">
        <v>1</v>
      </c>
      <c r="S425" s="15">
        <v>2</v>
      </c>
      <c r="T425" s="2"/>
      <c r="U425" s="1">
        <v>7789.5657499999998</v>
      </c>
      <c r="V425" s="1">
        <v>11176.14</v>
      </c>
      <c r="W425" s="1">
        <v>73828.716625000001</v>
      </c>
      <c r="X425" s="1">
        <v>13090.723749999999</v>
      </c>
      <c r="Y425" s="1">
        <v>2529.7562499999999</v>
      </c>
      <c r="Z425" s="1">
        <v>11304.849375</v>
      </c>
      <c r="AA425" s="1">
        <v>6000.25</v>
      </c>
      <c r="AB425" s="1">
        <v>7543.85</v>
      </c>
      <c r="AC425" s="1">
        <v>17752.708999999995</v>
      </c>
      <c r="AD425" s="1">
        <v>14434.912749999998</v>
      </c>
      <c r="AE425" s="1">
        <v>0</v>
      </c>
      <c r="AF425" s="4">
        <v>165451.47349999999</v>
      </c>
      <c r="AH425" s="4">
        <v>474097162</v>
      </c>
      <c r="AI425" s="4" t="s">
        <v>1781</v>
      </c>
      <c r="AJ425" s="2" t="s">
        <v>1782</v>
      </c>
      <c r="AK425" s="2" t="s">
        <v>1720</v>
      </c>
      <c r="AL425" s="4">
        <v>1</v>
      </c>
      <c r="AM425" s="4">
        <v>17</v>
      </c>
      <c r="AN425" s="4">
        <v>165451.47349999999</v>
      </c>
      <c r="AO425" s="4">
        <v>9732</v>
      </c>
      <c r="AP425" s="4">
        <v>0</v>
      </c>
      <c r="AQ425" s="77">
        <v>9732</v>
      </c>
    </row>
    <row r="426" spans="1:43" s="4" customFormat="1">
      <c r="A426" s="2">
        <v>474097343</v>
      </c>
      <c r="B426" s="10" t="s">
        <v>1554</v>
      </c>
      <c r="C426" s="15">
        <v>0</v>
      </c>
      <c r="D426" s="15">
        <v>0</v>
      </c>
      <c r="E426" s="15">
        <v>0</v>
      </c>
      <c r="F426" s="15">
        <v>0</v>
      </c>
      <c r="G426" s="15">
        <v>21</v>
      </c>
      <c r="H426" s="15">
        <v>22</v>
      </c>
      <c r="I426" s="15">
        <v>1.6125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9</v>
      </c>
      <c r="P426" s="15">
        <v>4</v>
      </c>
      <c r="Q426" s="15">
        <v>43</v>
      </c>
      <c r="R426" s="16">
        <v>1</v>
      </c>
      <c r="S426" s="15">
        <v>7</v>
      </c>
      <c r="T426" s="2"/>
      <c r="U426" s="1">
        <v>19703.019250000001</v>
      </c>
      <c r="V426" s="1">
        <v>28269.059999999998</v>
      </c>
      <c r="W426" s="1">
        <v>195741.44087500003</v>
      </c>
      <c r="X426" s="1">
        <v>34361.941250000003</v>
      </c>
      <c r="Y426" s="1">
        <v>7017.9587499999989</v>
      </c>
      <c r="Z426" s="1">
        <v>25083.553124999999</v>
      </c>
      <c r="AA426" s="1">
        <v>14184.23</v>
      </c>
      <c r="AB426" s="1">
        <v>15336.67</v>
      </c>
      <c r="AC426" s="1">
        <v>49249.430999999997</v>
      </c>
      <c r="AD426" s="1">
        <v>39502.502250000005</v>
      </c>
      <c r="AE426" s="1">
        <v>0</v>
      </c>
      <c r="AF426" s="4">
        <v>428449.80650000001</v>
      </c>
      <c r="AH426" s="4">
        <v>474097343</v>
      </c>
      <c r="AI426" s="4" t="s">
        <v>1781</v>
      </c>
      <c r="AJ426" s="2" t="s">
        <v>1782</v>
      </c>
      <c r="AK426" s="2" t="s">
        <v>1784</v>
      </c>
      <c r="AL426" s="4">
        <v>1</v>
      </c>
      <c r="AM426" s="4">
        <v>43</v>
      </c>
      <c r="AN426" s="4">
        <v>428449.80650000001</v>
      </c>
      <c r="AO426" s="4">
        <v>9964</v>
      </c>
      <c r="AP426" s="4">
        <v>0</v>
      </c>
      <c r="AQ426" s="77">
        <v>9964</v>
      </c>
    </row>
    <row r="427" spans="1:43" s="4" customFormat="1">
      <c r="A427" s="2">
        <v>474097610</v>
      </c>
      <c r="B427" s="10" t="s">
        <v>1554</v>
      </c>
      <c r="C427" s="15">
        <v>0</v>
      </c>
      <c r="D427" s="15">
        <v>0</v>
      </c>
      <c r="E427" s="15">
        <v>0</v>
      </c>
      <c r="F427" s="15">
        <v>0</v>
      </c>
      <c r="G427" s="15">
        <v>4</v>
      </c>
      <c r="H427" s="15">
        <v>5</v>
      </c>
      <c r="I427" s="15">
        <v>0.33750000000000002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2</v>
      </c>
      <c r="Q427" s="15">
        <v>9</v>
      </c>
      <c r="R427" s="16">
        <v>1</v>
      </c>
      <c r="S427" s="15">
        <v>5</v>
      </c>
      <c r="T427" s="2"/>
      <c r="U427" s="1">
        <v>4123.8877499999999</v>
      </c>
      <c r="V427" s="1">
        <v>5916.78</v>
      </c>
      <c r="W427" s="1">
        <v>39072.507624999998</v>
      </c>
      <c r="X427" s="1">
        <v>7155.1837500000001</v>
      </c>
      <c r="Y427" s="1">
        <v>1414.7362499999999</v>
      </c>
      <c r="Z427" s="1">
        <v>5353.5443749999995</v>
      </c>
      <c r="AA427" s="1">
        <v>2998.06</v>
      </c>
      <c r="AB427" s="1">
        <v>3320.3899999999994</v>
      </c>
      <c r="AC427" s="1">
        <v>9927.9629999999997</v>
      </c>
      <c r="AD427" s="1">
        <v>8014.2167500000005</v>
      </c>
      <c r="AE427" s="1">
        <v>0</v>
      </c>
      <c r="AF427" s="4">
        <v>87297.269500000009</v>
      </c>
      <c r="AH427" s="4">
        <v>474097610</v>
      </c>
      <c r="AI427" s="4" t="s">
        <v>1781</v>
      </c>
      <c r="AJ427" s="2" t="s">
        <v>1782</v>
      </c>
      <c r="AK427" s="2" t="s">
        <v>1785</v>
      </c>
      <c r="AL427" s="4">
        <v>1</v>
      </c>
      <c r="AM427" s="4">
        <v>9</v>
      </c>
      <c r="AN427" s="4">
        <v>87297.269500000009</v>
      </c>
      <c r="AO427" s="4">
        <v>9700</v>
      </c>
      <c r="AP427" s="4">
        <v>0</v>
      </c>
      <c r="AQ427" s="77">
        <v>9700</v>
      </c>
    </row>
    <row r="428" spans="1:43" s="4" customFormat="1">
      <c r="A428" s="2">
        <v>474097615</v>
      </c>
      <c r="B428" s="10" t="s">
        <v>1554</v>
      </c>
      <c r="C428" s="15">
        <v>0</v>
      </c>
      <c r="D428" s="15">
        <v>0</v>
      </c>
      <c r="E428" s="15">
        <v>0</v>
      </c>
      <c r="F428" s="15">
        <v>0</v>
      </c>
      <c r="G428" s="15">
        <v>0</v>
      </c>
      <c r="H428" s="15">
        <v>2</v>
      </c>
      <c r="I428" s="15">
        <v>7.4999999999999997E-2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1</v>
      </c>
      <c r="Q428" s="15">
        <v>2</v>
      </c>
      <c r="R428" s="16">
        <v>1</v>
      </c>
      <c r="S428" s="15">
        <v>10</v>
      </c>
      <c r="T428" s="2"/>
      <c r="U428" s="1">
        <v>916.41949999999997</v>
      </c>
      <c r="V428" s="1">
        <v>1314.84</v>
      </c>
      <c r="W428" s="1">
        <v>11659.537250000001</v>
      </c>
      <c r="X428" s="1">
        <v>1507.1875</v>
      </c>
      <c r="Y428" s="1">
        <v>351.98249999999996</v>
      </c>
      <c r="Z428" s="1">
        <v>1422.3787500000001</v>
      </c>
      <c r="AA428" s="1">
        <v>732.04</v>
      </c>
      <c r="AB428" s="1">
        <v>986.06</v>
      </c>
      <c r="AC428" s="1">
        <v>2470.0540000000001</v>
      </c>
      <c r="AD428" s="1">
        <v>1945.4314999999999</v>
      </c>
      <c r="AE428" s="1">
        <v>0</v>
      </c>
      <c r="AF428" s="4">
        <v>23305.931000000004</v>
      </c>
      <c r="AH428" s="4">
        <v>474097615</v>
      </c>
      <c r="AI428" s="4" t="s">
        <v>1781</v>
      </c>
      <c r="AJ428" s="2" t="s">
        <v>1782</v>
      </c>
      <c r="AK428" s="2" t="s">
        <v>1786</v>
      </c>
      <c r="AL428" s="4">
        <v>1</v>
      </c>
      <c r="AM428" s="4">
        <v>2</v>
      </c>
      <c r="AN428" s="4">
        <v>23305.931000000004</v>
      </c>
      <c r="AO428" s="4">
        <v>11653</v>
      </c>
      <c r="AP428" s="4">
        <v>0</v>
      </c>
      <c r="AQ428" s="77">
        <v>11653</v>
      </c>
    </row>
    <row r="429" spans="1:43" s="4" customFormat="1">
      <c r="A429" s="2">
        <v>474097616</v>
      </c>
      <c r="B429" s="10" t="s">
        <v>1554</v>
      </c>
      <c r="C429" s="15">
        <v>0</v>
      </c>
      <c r="D429" s="15">
        <v>0</v>
      </c>
      <c r="E429" s="15">
        <v>0</v>
      </c>
      <c r="F429" s="15">
        <v>0</v>
      </c>
      <c r="G429" s="15">
        <v>1</v>
      </c>
      <c r="H429" s="15">
        <v>9</v>
      </c>
      <c r="I429" s="15">
        <v>0.375</v>
      </c>
      <c r="J429" s="15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2</v>
      </c>
      <c r="Q429" s="15">
        <v>10</v>
      </c>
      <c r="R429" s="16">
        <v>1</v>
      </c>
      <c r="S429" s="15">
        <v>5</v>
      </c>
      <c r="T429" s="2"/>
      <c r="U429" s="1">
        <v>4582.0974999999999</v>
      </c>
      <c r="V429" s="1">
        <v>6574.2</v>
      </c>
      <c r="W429" s="1">
        <v>47029.486249999994</v>
      </c>
      <c r="X429" s="1">
        <v>7629.1475</v>
      </c>
      <c r="Y429" s="1">
        <v>1543.3325</v>
      </c>
      <c r="Z429" s="1">
        <v>6850.1037500000011</v>
      </c>
      <c r="AA429" s="1">
        <v>3586.17</v>
      </c>
      <c r="AB429" s="1">
        <v>4651.08</v>
      </c>
      <c r="AC429" s="1">
        <v>10830.36</v>
      </c>
      <c r="AD429" s="1">
        <v>8738.197500000002</v>
      </c>
      <c r="AE429" s="1">
        <v>0</v>
      </c>
      <c r="AF429" s="4">
        <v>102014.17499999999</v>
      </c>
      <c r="AH429" s="4">
        <v>474097616</v>
      </c>
      <c r="AI429" s="4" t="s">
        <v>1781</v>
      </c>
      <c r="AJ429" s="2" t="s">
        <v>1782</v>
      </c>
      <c r="AK429" s="2" t="s">
        <v>1643</v>
      </c>
      <c r="AL429" s="4">
        <v>1</v>
      </c>
      <c r="AM429" s="4">
        <v>10</v>
      </c>
      <c r="AN429" s="4">
        <v>102014.17499999999</v>
      </c>
      <c r="AO429" s="4">
        <v>10201</v>
      </c>
      <c r="AP429" s="4">
        <v>0</v>
      </c>
      <c r="AQ429" s="77">
        <v>10201</v>
      </c>
    </row>
    <row r="430" spans="1:43" s="4" customFormat="1">
      <c r="A430" s="2">
        <v>474097720</v>
      </c>
      <c r="B430" s="10" t="s">
        <v>1554</v>
      </c>
      <c r="C430" s="15">
        <v>0</v>
      </c>
      <c r="D430" s="15">
        <v>0</v>
      </c>
      <c r="E430" s="15">
        <v>0</v>
      </c>
      <c r="F430" s="15">
        <v>0</v>
      </c>
      <c r="G430" s="15">
        <v>5</v>
      </c>
      <c r="H430" s="15">
        <v>5</v>
      </c>
      <c r="I430" s="15">
        <v>0.375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2</v>
      </c>
      <c r="P430" s="15">
        <v>5</v>
      </c>
      <c r="Q430" s="15">
        <v>10</v>
      </c>
      <c r="R430" s="16">
        <v>1</v>
      </c>
      <c r="S430" s="15">
        <v>10</v>
      </c>
      <c r="T430" s="2"/>
      <c r="U430" s="1">
        <v>4582.0974999999999</v>
      </c>
      <c r="V430" s="1">
        <v>6574.2</v>
      </c>
      <c r="W430" s="1">
        <v>58527.226249999992</v>
      </c>
      <c r="X430" s="1">
        <v>8001.9875000000002</v>
      </c>
      <c r="Y430" s="1">
        <v>1921.9824999999998</v>
      </c>
      <c r="Z430" s="1">
        <v>5802.9437500000004</v>
      </c>
      <c r="AA430" s="1">
        <v>3290.05</v>
      </c>
      <c r="AB430" s="1">
        <v>3534.2</v>
      </c>
      <c r="AC430" s="1">
        <v>13487.66</v>
      </c>
      <c r="AD430" s="1">
        <v>10524.907499999999</v>
      </c>
      <c r="AE430" s="1">
        <v>0</v>
      </c>
      <c r="AF430" s="4">
        <v>116247.255</v>
      </c>
      <c r="AH430" s="4">
        <v>474097720</v>
      </c>
      <c r="AI430" s="4" t="s">
        <v>1781</v>
      </c>
      <c r="AJ430" s="2" t="s">
        <v>1782</v>
      </c>
      <c r="AK430" s="2" t="s">
        <v>1787</v>
      </c>
      <c r="AL430" s="4">
        <v>1</v>
      </c>
      <c r="AM430" s="4">
        <v>10</v>
      </c>
      <c r="AN430" s="4">
        <v>116247.255</v>
      </c>
      <c r="AO430" s="4">
        <v>11625</v>
      </c>
      <c r="AP430" s="4">
        <v>0</v>
      </c>
      <c r="AQ430" s="77">
        <v>11625</v>
      </c>
    </row>
    <row r="431" spans="1:43" s="4" customFormat="1">
      <c r="A431" s="2">
        <v>474097725</v>
      </c>
      <c r="B431" s="10" t="s">
        <v>1554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1</v>
      </c>
      <c r="I431" s="15">
        <v>3.7499999999999999E-2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1</v>
      </c>
      <c r="R431" s="16">
        <v>1</v>
      </c>
      <c r="S431" s="15">
        <v>1</v>
      </c>
      <c r="T431" s="2"/>
      <c r="U431" s="1">
        <v>458.20974999999999</v>
      </c>
      <c r="V431" s="1">
        <v>657.42</v>
      </c>
      <c r="W431" s="1">
        <v>4211.9586250000002</v>
      </c>
      <c r="X431" s="1">
        <v>753.59375</v>
      </c>
      <c r="Y431" s="1">
        <v>140.38624999999999</v>
      </c>
      <c r="Z431" s="1">
        <v>711.18937500000004</v>
      </c>
      <c r="AA431" s="1">
        <v>366.02</v>
      </c>
      <c r="AB431" s="1">
        <v>493.03</v>
      </c>
      <c r="AC431" s="1">
        <v>985.16699999999992</v>
      </c>
      <c r="AD431" s="1">
        <v>808.49074999999993</v>
      </c>
      <c r="AE431" s="1">
        <v>0</v>
      </c>
      <c r="AF431" s="4">
        <v>9585.4654999999984</v>
      </c>
      <c r="AH431" s="4">
        <v>474097725</v>
      </c>
      <c r="AI431" s="4" t="s">
        <v>1781</v>
      </c>
      <c r="AJ431" s="2" t="s">
        <v>1782</v>
      </c>
      <c r="AK431" s="2" t="s">
        <v>1679</v>
      </c>
      <c r="AL431" s="4">
        <v>1</v>
      </c>
      <c r="AM431" s="4">
        <v>1</v>
      </c>
      <c r="AN431" s="4">
        <v>9585.4654999999984</v>
      </c>
      <c r="AO431" s="4">
        <v>9585</v>
      </c>
      <c r="AP431" s="4">
        <v>0</v>
      </c>
      <c r="AQ431" s="77">
        <v>9585</v>
      </c>
    </row>
    <row r="432" spans="1:43" s="4" customFormat="1">
      <c r="A432" s="2">
        <v>474097735</v>
      </c>
      <c r="B432" s="10" t="s">
        <v>1554</v>
      </c>
      <c r="C432" s="15">
        <v>0</v>
      </c>
      <c r="D432" s="15">
        <v>0</v>
      </c>
      <c r="E432" s="15">
        <v>0</v>
      </c>
      <c r="F432" s="15">
        <v>0</v>
      </c>
      <c r="G432" s="15">
        <v>4</v>
      </c>
      <c r="H432" s="15">
        <v>13</v>
      </c>
      <c r="I432" s="15">
        <v>0.63749999999999996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2</v>
      </c>
      <c r="P432" s="15">
        <v>3</v>
      </c>
      <c r="Q432" s="15">
        <v>17</v>
      </c>
      <c r="R432" s="16">
        <v>1</v>
      </c>
      <c r="S432" s="15">
        <v>7</v>
      </c>
      <c r="T432" s="2"/>
      <c r="U432" s="1">
        <v>7789.5657499999998</v>
      </c>
      <c r="V432" s="1">
        <v>11176.14</v>
      </c>
      <c r="W432" s="1">
        <v>82318.536625000008</v>
      </c>
      <c r="X432" s="1">
        <v>13183.93375</v>
      </c>
      <c r="Y432" s="1">
        <v>2747.9862499999999</v>
      </c>
      <c r="Z432" s="1">
        <v>11043.059375000001</v>
      </c>
      <c r="AA432" s="1">
        <v>5926.22</v>
      </c>
      <c r="AB432" s="1">
        <v>7264.6299999999992</v>
      </c>
      <c r="AC432" s="1">
        <v>19284.298999999999</v>
      </c>
      <c r="AD432" s="1">
        <v>15451.572749999999</v>
      </c>
      <c r="AE432" s="1">
        <v>0</v>
      </c>
      <c r="AF432" s="4">
        <v>176185.94349999999</v>
      </c>
      <c r="AH432" s="4">
        <v>474097735</v>
      </c>
      <c r="AI432" s="4" t="s">
        <v>1781</v>
      </c>
      <c r="AJ432" s="2" t="s">
        <v>1782</v>
      </c>
      <c r="AK432" s="2" t="s">
        <v>1681</v>
      </c>
      <c r="AL432" s="4">
        <v>1</v>
      </c>
      <c r="AM432" s="4">
        <v>17</v>
      </c>
      <c r="AN432" s="4">
        <v>176185.94349999999</v>
      </c>
      <c r="AO432" s="4">
        <v>10364</v>
      </c>
      <c r="AP432" s="4">
        <v>0</v>
      </c>
      <c r="AQ432" s="77">
        <v>10364</v>
      </c>
    </row>
    <row r="433" spans="1:43" s="4" customFormat="1">
      <c r="A433" s="2">
        <v>474097753</v>
      </c>
      <c r="B433" s="10" t="s">
        <v>1554</v>
      </c>
      <c r="C433" s="15">
        <v>0</v>
      </c>
      <c r="D433" s="15">
        <v>0</v>
      </c>
      <c r="E433" s="15">
        <v>0</v>
      </c>
      <c r="F433" s="15">
        <v>0</v>
      </c>
      <c r="G433" s="15">
        <v>15</v>
      </c>
      <c r="H433" s="15">
        <v>4</v>
      </c>
      <c r="I433" s="15">
        <v>0.71250000000000002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1</v>
      </c>
      <c r="P433" s="15">
        <v>0</v>
      </c>
      <c r="Q433" s="15">
        <v>19</v>
      </c>
      <c r="R433" s="16">
        <v>1</v>
      </c>
      <c r="S433" s="15">
        <v>1</v>
      </c>
      <c r="T433" s="2"/>
      <c r="U433" s="1">
        <v>8705.9852499999997</v>
      </c>
      <c r="V433" s="1">
        <v>12490.98</v>
      </c>
      <c r="W433" s="1">
        <v>64256.033875000001</v>
      </c>
      <c r="X433" s="1">
        <v>15716.431250000001</v>
      </c>
      <c r="Y433" s="1">
        <v>2791.2987500000004</v>
      </c>
      <c r="Z433" s="1">
        <v>9585.7481250000001</v>
      </c>
      <c r="AA433" s="1">
        <v>5843.93</v>
      </c>
      <c r="AB433" s="1">
        <v>5179.2700000000004</v>
      </c>
      <c r="AC433" s="1">
        <v>19588.233</v>
      </c>
      <c r="AD433" s="1">
        <v>16083.724250000001</v>
      </c>
      <c r="AE433" s="1">
        <v>0</v>
      </c>
      <c r="AF433" s="4">
        <v>160241.63449999999</v>
      </c>
      <c r="AH433" s="4">
        <v>474097753</v>
      </c>
      <c r="AI433" s="4" t="s">
        <v>1781</v>
      </c>
      <c r="AJ433" s="2" t="s">
        <v>1782</v>
      </c>
      <c r="AK433" s="2" t="s">
        <v>1788</v>
      </c>
      <c r="AL433" s="4">
        <v>1</v>
      </c>
      <c r="AM433" s="4">
        <v>19</v>
      </c>
      <c r="AN433" s="4">
        <v>160241.63449999999</v>
      </c>
      <c r="AO433" s="4">
        <v>8434</v>
      </c>
      <c r="AP433" s="4">
        <v>0</v>
      </c>
      <c r="AQ433" s="77">
        <v>8434</v>
      </c>
    </row>
    <row r="434" spans="1:43" s="4" customFormat="1">
      <c r="A434" s="2">
        <v>474097755</v>
      </c>
      <c r="B434" s="10" t="s">
        <v>1554</v>
      </c>
      <c r="C434" s="15">
        <v>0</v>
      </c>
      <c r="D434" s="15">
        <v>0</v>
      </c>
      <c r="E434" s="15">
        <v>0</v>
      </c>
      <c r="F434" s="15">
        <v>0</v>
      </c>
      <c r="G434" s="15">
        <v>1</v>
      </c>
      <c r="H434" s="15">
        <v>2</v>
      </c>
      <c r="I434" s="15">
        <v>0.1125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3</v>
      </c>
      <c r="R434" s="16">
        <v>1</v>
      </c>
      <c r="S434" s="15">
        <v>1</v>
      </c>
      <c r="T434" s="2"/>
      <c r="U434" s="1">
        <v>1374.62925</v>
      </c>
      <c r="V434" s="1">
        <v>1972.2599999999998</v>
      </c>
      <c r="W434" s="1">
        <v>11387.535875</v>
      </c>
      <c r="X434" s="1">
        <v>2353.99125</v>
      </c>
      <c r="Y434" s="1">
        <v>425.08875</v>
      </c>
      <c r="Z434" s="1">
        <v>1871.778125</v>
      </c>
      <c r="AA434" s="1">
        <v>1024.03</v>
      </c>
      <c r="AB434" s="1">
        <v>1199.8699999999999</v>
      </c>
      <c r="AC434" s="1">
        <v>2983.0910000000003</v>
      </c>
      <c r="AD434" s="1">
        <v>2453.6422499999999</v>
      </c>
      <c r="AE434" s="1">
        <v>0</v>
      </c>
      <c r="AF434" s="4">
        <v>27045.916499999999</v>
      </c>
      <c r="AH434" s="4">
        <v>474097755</v>
      </c>
      <c r="AI434" s="4" t="s">
        <v>1781</v>
      </c>
      <c r="AJ434" s="2" t="s">
        <v>1782</v>
      </c>
      <c r="AK434" s="2" t="s">
        <v>1591</v>
      </c>
      <c r="AL434" s="4">
        <v>1</v>
      </c>
      <c r="AM434" s="4">
        <v>3</v>
      </c>
      <c r="AN434" s="4">
        <v>27045.916499999999</v>
      </c>
      <c r="AO434" s="4">
        <v>9015</v>
      </c>
      <c r="AP434" s="4">
        <v>0</v>
      </c>
      <c r="AQ434" s="77">
        <v>9015</v>
      </c>
    </row>
    <row r="435" spans="1:43" s="4" customFormat="1">
      <c r="A435" s="2">
        <v>474097775</v>
      </c>
      <c r="B435" s="10" t="s">
        <v>1554</v>
      </c>
      <c r="C435" s="15">
        <v>0</v>
      </c>
      <c r="D435" s="15">
        <v>0</v>
      </c>
      <c r="E435" s="15">
        <v>0</v>
      </c>
      <c r="F435" s="15">
        <v>0</v>
      </c>
      <c r="G435" s="15">
        <v>1</v>
      </c>
      <c r="H435" s="15">
        <v>3</v>
      </c>
      <c r="I435" s="15">
        <v>0.15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4</v>
      </c>
      <c r="R435" s="16">
        <v>1</v>
      </c>
      <c r="S435" s="15">
        <v>1</v>
      </c>
      <c r="T435" s="2"/>
      <c r="U435" s="1">
        <v>1832.8389999999999</v>
      </c>
      <c r="V435" s="1">
        <v>2629.68</v>
      </c>
      <c r="W435" s="1">
        <v>15599.494500000001</v>
      </c>
      <c r="X435" s="1">
        <v>3107.585</v>
      </c>
      <c r="Y435" s="1">
        <v>565.47500000000002</v>
      </c>
      <c r="Z435" s="1">
        <v>2582.9675000000002</v>
      </c>
      <c r="AA435" s="1">
        <v>1390.05</v>
      </c>
      <c r="AB435" s="1">
        <v>1692.8999999999999</v>
      </c>
      <c r="AC435" s="1">
        <v>3968.2579999999998</v>
      </c>
      <c r="AD435" s="1">
        <v>3262.1329999999998</v>
      </c>
      <c r="AE435" s="1">
        <v>0</v>
      </c>
      <c r="AF435" s="4">
        <v>36631.381999999998</v>
      </c>
      <c r="AH435" s="4">
        <v>474097775</v>
      </c>
      <c r="AI435" s="4" t="s">
        <v>1781</v>
      </c>
      <c r="AJ435" s="2" t="s">
        <v>1782</v>
      </c>
      <c r="AK435" s="2" t="s">
        <v>1682</v>
      </c>
      <c r="AL435" s="4">
        <v>1</v>
      </c>
      <c r="AM435" s="4">
        <v>4</v>
      </c>
      <c r="AN435" s="4">
        <v>36631.381999999998</v>
      </c>
      <c r="AO435" s="4">
        <v>9158</v>
      </c>
      <c r="AP435" s="4">
        <v>0</v>
      </c>
      <c r="AQ435" s="77">
        <v>9158</v>
      </c>
    </row>
    <row r="436" spans="1:43" s="4" customFormat="1">
      <c r="A436" s="2">
        <v>475097035</v>
      </c>
      <c r="B436" s="10" t="s">
        <v>1554</v>
      </c>
      <c r="C436" s="15">
        <v>0</v>
      </c>
      <c r="D436" s="15">
        <v>0</v>
      </c>
      <c r="E436" s="15">
        <v>0</v>
      </c>
      <c r="F436" s="15">
        <v>58</v>
      </c>
      <c r="G436" s="15">
        <v>85</v>
      </c>
      <c r="H436" s="15">
        <v>0</v>
      </c>
      <c r="I436" s="15">
        <v>7.5374999999999996</v>
      </c>
      <c r="J436" s="15">
        <v>0</v>
      </c>
      <c r="K436" s="15">
        <v>0</v>
      </c>
      <c r="L436" s="15">
        <v>0</v>
      </c>
      <c r="M436" s="15">
        <v>58</v>
      </c>
      <c r="N436" s="15">
        <v>0</v>
      </c>
      <c r="O436" s="15">
        <v>130</v>
      </c>
      <c r="P436" s="15">
        <v>0</v>
      </c>
      <c r="Q436" s="15">
        <v>201</v>
      </c>
      <c r="R436" s="16">
        <v>1</v>
      </c>
      <c r="S436" s="15">
        <v>10</v>
      </c>
      <c r="T436" s="2"/>
      <c r="U436" s="1">
        <v>92100.159750000006</v>
      </c>
      <c r="V436" s="1">
        <v>132141.41999999998</v>
      </c>
      <c r="W436" s="1">
        <v>1146754.7236250001</v>
      </c>
      <c r="X436" s="1">
        <v>186347.79375000001</v>
      </c>
      <c r="Y436" s="1">
        <v>39548.40625</v>
      </c>
      <c r="Z436" s="1">
        <v>90329.274375000008</v>
      </c>
      <c r="AA436" s="1">
        <v>54477.45</v>
      </c>
      <c r="AB436" s="1">
        <v>33358.25</v>
      </c>
      <c r="AC436" s="1">
        <v>277533.99699999997</v>
      </c>
      <c r="AD436" s="1">
        <v>226463.51075000002</v>
      </c>
      <c r="AE436" s="1">
        <v>0</v>
      </c>
      <c r="AF436" s="4">
        <v>2279054.9855</v>
      </c>
      <c r="AH436" s="4">
        <v>475097035</v>
      </c>
      <c r="AI436" s="4" t="s">
        <v>1789</v>
      </c>
      <c r="AJ436" s="2" t="s">
        <v>1782</v>
      </c>
      <c r="AK436" s="2" t="s">
        <v>1559</v>
      </c>
      <c r="AL436" s="4">
        <v>1</v>
      </c>
      <c r="AM436" s="4">
        <v>201</v>
      </c>
      <c r="AN436" s="4">
        <v>2279054.9855</v>
      </c>
      <c r="AO436" s="4">
        <v>11339</v>
      </c>
      <c r="AP436" s="4">
        <v>0</v>
      </c>
      <c r="AQ436" s="77">
        <v>11339</v>
      </c>
    </row>
    <row r="437" spans="1:43" s="4" customFormat="1">
      <c r="A437" s="2">
        <v>475097244</v>
      </c>
      <c r="B437" s="10" t="s">
        <v>1554</v>
      </c>
      <c r="C437" s="15">
        <v>0</v>
      </c>
      <c r="D437" s="15">
        <v>0</v>
      </c>
      <c r="E437" s="15">
        <v>0</v>
      </c>
      <c r="F437" s="15">
        <v>1</v>
      </c>
      <c r="G437" s="15">
        <v>0</v>
      </c>
      <c r="H437" s="15">
        <v>0</v>
      </c>
      <c r="I437" s="15">
        <v>3.7499999999999999E-2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1</v>
      </c>
      <c r="P437" s="15">
        <v>0</v>
      </c>
      <c r="Q437" s="15">
        <v>1</v>
      </c>
      <c r="R437" s="16">
        <v>1</v>
      </c>
      <c r="S437" s="15">
        <v>10</v>
      </c>
      <c r="T437" s="2"/>
      <c r="U437" s="1">
        <v>458.20974999999999</v>
      </c>
      <c r="V437" s="1">
        <v>657.42</v>
      </c>
      <c r="W437" s="1">
        <v>6560.9586249999993</v>
      </c>
      <c r="X437" s="1">
        <v>1063.4137499999999</v>
      </c>
      <c r="Y437" s="1">
        <v>205.50624999999997</v>
      </c>
      <c r="Z437" s="1">
        <v>449.39937500000002</v>
      </c>
      <c r="AA437" s="1">
        <v>219.36</v>
      </c>
      <c r="AB437" s="1">
        <v>130.9</v>
      </c>
      <c r="AC437" s="1">
        <v>1442.047</v>
      </c>
      <c r="AD437" s="1">
        <v>1202.2407499999999</v>
      </c>
      <c r="AE437" s="1">
        <v>0</v>
      </c>
      <c r="AF437" s="4">
        <v>12389.4555</v>
      </c>
      <c r="AH437" s="4">
        <v>475097244</v>
      </c>
      <c r="AI437" s="4" t="s">
        <v>1789</v>
      </c>
      <c r="AJ437" s="2" t="s">
        <v>1782</v>
      </c>
      <c r="AK437" s="2" t="s">
        <v>1572</v>
      </c>
      <c r="AL437" s="4">
        <v>1</v>
      </c>
      <c r="AM437" s="4">
        <v>1</v>
      </c>
      <c r="AN437" s="4">
        <v>12389.4555</v>
      </c>
      <c r="AO437" s="4">
        <v>12389</v>
      </c>
      <c r="AP437" s="4">
        <v>0</v>
      </c>
      <c r="AQ437" s="77">
        <v>12389</v>
      </c>
    </row>
    <row r="438" spans="1:43" s="4" customFormat="1">
      <c r="A438" s="2">
        <v>475097346</v>
      </c>
      <c r="B438" s="10" t="s">
        <v>1554</v>
      </c>
      <c r="C438" s="15">
        <v>0</v>
      </c>
      <c r="D438" s="15">
        <v>0</v>
      </c>
      <c r="E438" s="15">
        <v>0</v>
      </c>
      <c r="F438" s="15">
        <v>0</v>
      </c>
      <c r="G438" s="15">
        <v>0</v>
      </c>
      <c r="H438" s="15">
        <v>0</v>
      </c>
      <c r="I438" s="15">
        <v>3.7499999999999999E-2</v>
      </c>
      <c r="J438" s="15">
        <v>0</v>
      </c>
      <c r="K438" s="15">
        <v>0</v>
      </c>
      <c r="L438" s="15">
        <v>0</v>
      </c>
      <c r="M438" s="15">
        <v>1</v>
      </c>
      <c r="N438" s="15">
        <v>0</v>
      </c>
      <c r="O438" s="15">
        <v>1</v>
      </c>
      <c r="P438" s="15">
        <v>0</v>
      </c>
      <c r="Q438" s="15">
        <v>1</v>
      </c>
      <c r="R438" s="16">
        <v>1</v>
      </c>
      <c r="S438" s="15">
        <v>10</v>
      </c>
      <c r="T438" s="2"/>
      <c r="U438" s="1">
        <v>458.20974999999999</v>
      </c>
      <c r="V438" s="1">
        <v>657.42</v>
      </c>
      <c r="W438" s="1">
        <v>8086.4286249999996</v>
      </c>
      <c r="X438" s="1">
        <v>908.47375000000011</v>
      </c>
      <c r="Y438" s="1">
        <v>247.67624999999998</v>
      </c>
      <c r="Z438" s="1">
        <v>449.39937500000002</v>
      </c>
      <c r="AA438" s="1">
        <v>291.99</v>
      </c>
      <c r="AB438" s="1">
        <v>130.9</v>
      </c>
      <c r="AC438" s="1">
        <v>1738.1870000000001</v>
      </c>
      <c r="AD438" s="1">
        <v>1396.88075</v>
      </c>
      <c r="AE438" s="1">
        <v>0</v>
      </c>
      <c r="AF438" s="4">
        <v>14365.565500000002</v>
      </c>
      <c r="AH438" s="4">
        <v>475097346</v>
      </c>
      <c r="AI438" s="4" t="s">
        <v>1789</v>
      </c>
      <c r="AJ438" s="2" t="s">
        <v>1782</v>
      </c>
      <c r="AK438" s="2" t="s">
        <v>1568</v>
      </c>
      <c r="AL438" s="4">
        <v>1</v>
      </c>
      <c r="AM438" s="4">
        <v>1</v>
      </c>
      <c r="AN438" s="4">
        <v>14365.565500000002</v>
      </c>
      <c r="AO438" s="4">
        <v>14366</v>
      </c>
      <c r="AP438" s="4">
        <v>0</v>
      </c>
      <c r="AQ438" s="77">
        <v>14366</v>
      </c>
    </row>
    <row r="439" spans="1:43" s="4" customFormat="1">
      <c r="A439" s="2">
        <v>478352064</v>
      </c>
      <c r="B439" s="10" t="s">
        <v>0</v>
      </c>
      <c r="C439" s="15">
        <v>0</v>
      </c>
      <c r="D439" s="15">
        <v>0</v>
      </c>
      <c r="E439" s="15">
        <v>0</v>
      </c>
      <c r="F439" s="15">
        <v>0</v>
      </c>
      <c r="G439" s="15">
        <v>0</v>
      </c>
      <c r="H439" s="15">
        <v>3</v>
      </c>
      <c r="I439" s="15">
        <v>0.1125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3</v>
      </c>
      <c r="R439" s="16">
        <v>1.0033333333333332</v>
      </c>
      <c r="S439" s="15">
        <v>1</v>
      </c>
      <c r="T439" s="2"/>
      <c r="U439" s="1">
        <v>1379.2113474999996</v>
      </c>
      <c r="V439" s="1">
        <v>1978.8341999999996</v>
      </c>
      <c r="W439" s="1">
        <v>12677.995461249999</v>
      </c>
      <c r="X439" s="1">
        <v>2268.3171874999998</v>
      </c>
      <c r="Y439" s="1">
        <v>422.56261249999994</v>
      </c>
      <c r="Z439" s="1">
        <v>2133.5681250000002</v>
      </c>
      <c r="AA439" s="1">
        <v>1101.7201999999997</v>
      </c>
      <c r="AB439" s="1">
        <v>1484.0202999999997</v>
      </c>
      <c r="AC439" s="1">
        <v>2965.3526699999998</v>
      </c>
      <c r="AD439" s="1">
        <v>2425.4722499999998</v>
      </c>
      <c r="AE439" s="1">
        <v>0</v>
      </c>
      <c r="AF439" s="4">
        <v>28837.054353750002</v>
      </c>
      <c r="AH439" s="4">
        <v>478352064</v>
      </c>
      <c r="AI439" s="4" t="s">
        <v>1790</v>
      </c>
      <c r="AJ439" s="2" t="s">
        <v>1741</v>
      </c>
      <c r="AK439" s="2" t="s">
        <v>1662</v>
      </c>
      <c r="AL439" s="4">
        <v>1</v>
      </c>
      <c r="AM439" s="4">
        <v>3</v>
      </c>
      <c r="AN439" s="4">
        <v>28837.054353750002</v>
      </c>
      <c r="AO439" s="4">
        <v>9612</v>
      </c>
      <c r="AP439" s="4">
        <v>0</v>
      </c>
      <c r="AQ439" s="77">
        <v>9612</v>
      </c>
    </row>
    <row r="440" spans="1:43" s="4" customFormat="1">
      <c r="A440" s="2">
        <v>478352067</v>
      </c>
      <c r="B440" s="10" t="s">
        <v>0</v>
      </c>
      <c r="C440" s="15">
        <v>0</v>
      </c>
      <c r="D440" s="15">
        <v>0</v>
      </c>
      <c r="E440" s="15">
        <v>0</v>
      </c>
      <c r="F440" s="15">
        <v>0</v>
      </c>
      <c r="G440" s="15">
        <v>3</v>
      </c>
      <c r="H440" s="15">
        <v>0</v>
      </c>
      <c r="I440" s="15">
        <v>0.1125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3</v>
      </c>
      <c r="R440" s="16">
        <v>1.0033333333333332</v>
      </c>
      <c r="S440" s="15">
        <v>1</v>
      </c>
      <c r="T440" s="2"/>
      <c r="U440" s="1">
        <v>1379.2113474999996</v>
      </c>
      <c r="V440" s="1">
        <v>1978.8341999999996</v>
      </c>
      <c r="W440" s="1">
        <v>8920.4920612499973</v>
      </c>
      <c r="X440" s="1">
        <v>2548.8792874999999</v>
      </c>
      <c r="Y440" s="1">
        <v>434.39191249999988</v>
      </c>
      <c r="Z440" s="1">
        <v>1348.1981250000001</v>
      </c>
      <c r="AA440" s="1">
        <v>878.8898999999999</v>
      </c>
      <c r="AB440" s="1">
        <v>643.56809999999996</v>
      </c>
      <c r="AC440" s="1">
        <v>3048.3985699999994</v>
      </c>
      <c r="AD440" s="1">
        <v>2509.98225</v>
      </c>
      <c r="AE440" s="1">
        <v>0</v>
      </c>
      <c r="AF440" s="4">
        <v>23690.845753749993</v>
      </c>
      <c r="AH440" s="4">
        <v>478352067</v>
      </c>
      <c r="AI440" s="4" t="s">
        <v>1790</v>
      </c>
      <c r="AJ440" s="2" t="s">
        <v>1741</v>
      </c>
      <c r="AK440" s="2" t="s">
        <v>1791</v>
      </c>
      <c r="AL440" s="4">
        <v>1</v>
      </c>
      <c r="AM440" s="4">
        <v>3</v>
      </c>
      <c r="AN440" s="4">
        <v>23690.845753749993</v>
      </c>
      <c r="AO440" s="4">
        <v>7897</v>
      </c>
      <c r="AP440" s="4">
        <v>0</v>
      </c>
      <c r="AQ440" s="77">
        <v>7897</v>
      </c>
    </row>
    <row r="441" spans="1:43" s="4" customFormat="1">
      <c r="A441" s="2">
        <v>478352097</v>
      </c>
      <c r="B441" s="10" t="s">
        <v>0</v>
      </c>
      <c r="C441" s="15">
        <v>0</v>
      </c>
      <c r="D441" s="15">
        <v>0</v>
      </c>
      <c r="E441" s="15">
        <v>0</v>
      </c>
      <c r="F441" s="15">
        <v>0</v>
      </c>
      <c r="G441" s="15">
        <v>3</v>
      </c>
      <c r="H441" s="15">
        <v>4</v>
      </c>
      <c r="I441" s="15">
        <v>0.26250000000000001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2</v>
      </c>
      <c r="Q441" s="15">
        <v>7</v>
      </c>
      <c r="R441" s="16">
        <v>1.0033333333333332</v>
      </c>
      <c r="S441" s="15">
        <v>7</v>
      </c>
      <c r="T441" s="2"/>
      <c r="U441" s="1">
        <v>3218.1598108333328</v>
      </c>
      <c r="V441" s="1">
        <v>4617.2797999999993</v>
      </c>
      <c r="W441" s="1">
        <v>32128.870809583328</v>
      </c>
      <c r="X441" s="1">
        <v>5573.3022041666663</v>
      </c>
      <c r="Y441" s="1">
        <v>1136.5496624999998</v>
      </c>
      <c r="Z441" s="1">
        <v>4192.9556249999996</v>
      </c>
      <c r="AA441" s="1">
        <v>2347.8501666666666</v>
      </c>
      <c r="AB441" s="1">
        <v>2622.261833333333</v>
      </c>
      <c r="AC441" s="1">
        <v>7975.8769299999994</v>
      </c>
      <c r="AD441" s="1">
        <v>6381.7652499999995</v>
      </c>
      <c r="AE441" s="1">
        <v>0</v>
      </c>
      <c r="AF441" s="4">
        <v>70194.872092083329</v>
      </c>
      <c r="AH441" s="4">
        <v>478352097</v>
      </c>
      <c r="AI441" s="4" t="s">
        <v>1790</v>
      </c>
      <c r="AJ441" s="2" t="s">
        <v>1741</v>
      </c>
      <c r="AK441" s="2" t="s">
        <v>1782</v>
      </c>
      <c r="AL441" s="4">
        <v>1</v>
      </c>
      <c r="AM441" s="4">
        <v>7</v>
      </c>
      <c r="AN441" s="4">
        <v>70194.872092083329</v>
      </c>
      <c r="AO441" s="4">
        <v>10028</v>
      </c>
      <c r="AP441" s="4">
        <v>0</v>
      </c>
      <c r="AQ441" s="77">
        <v>10028</v>
      </c>
    </row>
    <row r="442" spans="1:43" s="4" customFormat="1">
      <c r="A442" s="2">
        <v>478352125</v>
      </c>
      <c r="B442" s="10" t="s">
        <v>0</v>
      </c>
      <c r="C442" s="15">
        <v>0</v>
      </c>
      <c r="D442" s="15">
        <v>0</v>
      </c>
      <c r="E442" s="15">
        <v>0</v>
      </c>
      <c r="F442" s="15">
        <v>0</v>
      </c>
      <c r="G442" s="15">
        <v>4</v>
      </c>
      <c r="H442" s="15">
        <v>12</v>
      </c>
      <c r="I442" s="15">
        <v>0.6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16</v>
      </c>
      <c r="R442" s="16">
        <v>1.0033333333333332</v>
      </c>
      <c r="S442" s="15">
        <v>1</v>
      </c>
      <c r="T442" s="2"/>
      <c r="U442" s="1">
        <v>7355.7938533333318</v>
      </c>
      <c r="V442" s="1">
        <v>10553.782399999998</v>
      </c>
      <c r="W442" s="1">
        <v>62605.971259999991</v>
      </c>
      <c r="X442" s="1">
        <v>12471.774466666666</v>
      </c>
      <c r="Y442" s="1">
        <v>2269.4396666666667</v>
      </c>
      <c r="Z442" s="1">
        <v>10331.870000000001</v>
      </c>
      <c r="AA442" s="1">
        <v>5578.7339999999986</v>
      </c>
      <c r="AB442" s="1">
        <v>6794.1719999999987</v>
      </c>
      <c r="AC442" s="1">
        <v>15925.942106666664</v>
      </c>
      <c r="AD442" s="1">
        <v>13048.531999999999</v>
      </c>
      <c r="AE442" s="1">
        <v>0</v>
      </c>
      <c r="AF442" s="4">
        <v>146936.01175333333</v>
      </c>
      <c r="AH442" s="4">
        <v>478352125</v>
      </c>
      <c r="AI442" s="4" t="s">
        <v>1790</v>
      </c>
      <c r="AJ442" s="2" t="s">
        <v>1741</v>
      </c>
      <c r="AK442" s="2" t="s">
        <v>1665</v>
      </c>
      <c r="AL442" s="4">
        <v>1</v>
      </c>
      <c r="AM442" s="4">
        <v>16</v>
      </c>
      <c r="AN442" s="4">
        <v>146936.01175333333</v>
      </c>
      <c r="AO442" s="4">
        <v>9184</v>
      </c>
      <c r="AP442" s="4">
        <v>0</v>
      </c>
      <c r="AQ442" s="77">
        <v>9184</v>
      </c>
    </row>
    <row r="443" spans="1:43" s="4" customFormat="1">
      <c r="A443" s="2">
        <v>478352153</v>
      </c>
      <c r="B443" s="10" t="s">
        <v>0</v>
      </c>
      <c r="C443" s="15">
        <v>0</v>
      </c>
      <c r="D443" s="15">
        <v>0</v>
      </c>
      <c r="E443" s="15">
        <v>0</v>
      </c>
      <c r="F443" s="15">
        <v>0</v>
      </c>
      <c r="G443" s="15">
        <v>14</v>
      </c>
      <c r="H443" s="15">
        <v>23</v>
      </c>
      <c r="I443" s="15">
        <v>1.3875</v>
      </c>
      <c r="J443" s="15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3</v>
      </c>
      <c r="Q443" s="15">
        <v>37</v>
      </c>
      <c r="R443" s="16">
        <v>1.0033333333333332</v>
      </c>
      <c r="S443" s="15">
        <v>2</v>
      </c>
      <c r="T443" s="2"/>
      <c r="U443" s="1">
        <v>17010.273285833333</v>
      </c>
      <c r="V443" s="1">
        <v>24405.621799999997</v>
      </c>
      <c r="W443" s="1">
        <v>147812.44035541665</v>
      </c>
      <c r="X443" s="1">
        <v>29285.201779166659</v>
      </c>
      <c r="Y443" s="1">
        <v>5464.5659541666664</v>
      </c>
      <c r="Z443" s="1">
        <v>22648.946874999998</v>
      </c>
      <c r="AA443" s="1">
        <v>12548.007733333332</v>
      </c>
      <c r="AB443" s="1">
        <v>14380.806766666663</v>
      </c>
      <c r="AC443" s="1">
        <v>38347.99096333333</v>
      </c>
      <c r="AD443" s="1">
        <v>31217.62775</v>
      </c>
      <c r="AE443" s="1">
        <v>0</v>
      </c>
      <c r="AF443" s="4">
        <v>343121.48326291662</v>
      </c>
      <c r="AH443" s="4">
        <v>478352153</v>
      </c>
      <c r="AI443" s="4" t="s">
        <v>1790</v>
      </c>
      <c r="AJ443" s="2" t="s">
        <v>1741</v>
      </c>
      <c r="AK443" s="2" t="s">
        <v>1668</v>
      </c>
      <c r="AL443" s="4">
        <v>1</v>
      </c>
      <c r="AM443" s="4">
        <v>37</v>
      </c>
      <c r="AN443" s="4">
        <v>343121.48326291662</v>
      </c>
      <c r="AO443" s="4">
        <v>9274</v>
      </c>
      <c r="AP443" s="4">
        <v>0</v>
      </c>
      <c r="AQ443" s="77">
        <v>9274</v>
      </c>
    </row>
    <row r="444" spans="1:43" s="4" customFormat="1">
      <c r="A444" s="2">
        <v>478352158</v>
      </c>
      <c r="B444" s="10" t="s">
        <v>0</v>
      </c>
      <c r="C444" s="15">
        <v>0</v>
      </c>
      <c r="D444" s="15">
        <v>0</v>
      </c>
      <c r="E444" s="15">
        <v>0</v>
      </c>
      <c r="F444" s="15">
        <v>0</v>
      </c>
      <c r="G444" s="15">
        <v>24</v>
      </c>
      <c r="H444" s="15">
        <v>34</v>
      </c>
      <c r="I444" s="15">
        <v>2.1749999999999998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58</v>
      </c>
      <c r="R444" s="16">
        <v>1.0033333333333332</v>
      </c>
      <c r="S444" s="15">
        <v>1</v>
      </c>
      <c r="T444" s="2"/>
      <c r="U444" s="1">
        <v>26664.75271833333</v>
      </c>
      <c r="V444" s="1">
        <v>38257.461199999998</v>
      </c>
      <c r="W444" s="1">
        <v>215047.88505083328</v>
      </c>
      <c r="X444" s="1">
        <v>46098.629091666655</v>
      </c>
      <c r="Y444" s="1">
        <v>8264.1782416666647</v>
      </c>
      <c r="Z444" s="1">
        <v>34966.02375</v>
      </c>
      <c r="AA444" s="1">
        <v>19517.281466666667</v>
      </c>
      <c r="AB444" s="1">
        <v>21967.441533333331</v>
      </c>
      <c r="AC444" s="1">
        <v>57994.51881999999</v>
      </c>
      <c r="AD444" s="1">
        <v>47568.543500000007</v>
      </c>
      <c r="AE444" s="1">
        <v>0</v>
      </c>
      <c r="AF444" s="4">
        <v>516346.71537249995</v>
      </c>
      <c r="AH444" s="4">
        <v>478352158</v>
      </c>
      <c r="AI444" s="4" t="s">
        <v>1790</v>
      </c>
      <c r="AJ444" s="2" t="s">
        <v>1741</v>
      </c>
      <c r="AK444" s="2" t="s">
        <v>1669</v>
      </c>
      <c r="AL444" s="4">
        <v>1</v>
      </c>
      <c r="AM444" s="4">
        <v>58</v>
      </c>
      <c r="AN444" s="4">
        <v>516346.71537249995</v>
      </c>
      <c r="AO444" s="4">
        <v>8903</v>
      </c>
      <c r="AP444" s="4">
        <v>0</v>
      </c>
      <c r="AQ444" s="77">
        <v>8903</v>
      </c>
    </row>
    <row r="445" spans="1:43" s="4" customFormat="1">
      <c r="A445" s="2">
        <v>478352162</v>
      </c>
      <c r="B445" s="10" t="s">
        <v>0</v>
      </c>
      <c r="C445" s="15">
        <v>0</v>
      </c>
      <c r="D445" s="15">
        <v>0</v>
      </c>
      <c r="E445" s="15">
        <v>0</v>
      </c>
      <c r="F445" s="15">
        <v>0</v>
      </c>
      <c r="G445" s="15">
        <v>5</v>
      </c>
      <c r="H445" s="15">
        <v>16</v>
      </c>
      <c r="I445" s="15">
        <v>0.78749999999999998</v>
      </c>
      <c r="J445" s="15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2</v>
      </c>
      <c r="Q445" s="15">
        <v>21</v>
      </c>
      <c r="R445" s="16">
        <v>1.0033333333333332</v>
      </c>
      <c r="S445" s="15">
        <v>2</v>
      </c>
      <c r="T445" s="2"/>
      <c r="U445" s="1">
        <v>9654.4794324999984</v>
      </c>
      <c r="V445" s="1">
        <v>13851.839399999997</v>
      </c>
      <c r="W445" s="1">
        <v>88473.80402874999</v>
      </c>
      <c r="X445" s="1">
        <v>16345.823812499997</v>
      </c>
      <c r="Y445" s="1">
        <v>3109.4917874999996</v>
      </c>
      <c r="Z445" s="1">
        <v>13626.026875000001</v>
      </c>
      <c r="AA445" s="1">
        <v>7340.6575666666649</v>
      </c>
      <c r="AB445" s="1">
        <v>8987.3884333333317</v>
      </c>
      <c r="AC445" s="1">
        <v>21821.052189999995</v>
      </c>
      <c r="AD445" s="1">
        <v>17725.215750000003</v>
      </c>
      <c r="AE445" s="1">
        <v>0</v>
      </c>
      <c r="AF445" s="4">
        <v>200935.77927624999</v>
      </c>
      <c r="AH445" s="4">
        <v>478352162</v>
      </c>
      <c r="AI445" s="4" t="s">
        <v>1790</v>
      </c>
      <c r="AJ445" s="2" t="s">
        <v>1741</v>
      </c>
      <c r="AK445" s="2" t="s">
        <v>1720</v>
      </c>
      <c r="AL445" s="4">
        <v>1</v>
      </c>
      <c r="AM445" s="4">
        <v>21</v>
      </c>
      <c r="AN445" s="4">
        <v>200935.77927624999</v>
      </c>
      <c r="AO445" s="4">
        <v>9568</v>
      </c>
      <c r="AP445" s="4">
        <v>0</v>
      </c>
      <c r="AQ445" s="77">
        <v>9568</v>
      </c>
    </row>
    <row r="446" spans="1:43" s="4" customFormat="1">
      <c r="A446" s="2">
        <v>478352174</v>
      </c>
      <c r="B446" s="10" t="s">
        <v>0</v>
      </c>
      <c r="C446" s="15">
        <v>0</v>
      </c>
      <c r="D446" s="15">
        <v>0</v>
      </c>
      <c r="E446" s="15">
        <v>0</v>
      </c>
      <c r="F446" s="15">
        <v>0</v>
      </c>
      <c r="G446" s="15">
        <v>3</v>
      </c>
      <c r="H446" s="15">
        <v>3</v>
      </c>
      <c r="I446" s="15">
        <v>0.22500000000000001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6</v>
      </c>
      <c r="R446" s="16">
        <v>1.0033333333333332</v>
      </c>
      <c r="S446" s="15">
        <v>1</v>
      </c>
      <c r="T446" s="2"/>
      <c r="U446" s="1">
        <v>2758.4226949999993</v>
      </c>
      <c r="V446" s="1">
        <v>3957.6683999999991</v>
      </c>
      <c r="W446" s="1">
        <v>21598.487522499996</v>
      </c>
      <c r="X446" s="1">
        <v>4817.1964749999997</v>
      </c>
      <c r="Y446" s="1">
        <v>856.95452499999988</v>
      </c>
      <c r="Z446" s="1">
        <v>3481.7662500000006</v>
      </c>
      <c r="AA446" s="1">
        <v>1980.6100999999996</v>
      </c>
      <c r="AB446" s="1">
        <v>2127.5883999999996</v>
      </c>
      <c r="AC446" s="1">
        <v>6013.7512399999996</v>
      </c>
      <c r="AD446" s="1">
        <v>4935.4544999999998</v>
      </c>
      <c r="AE446" s="1">
        <v>0</v>
      </c>
      <c r="AF446" s="4">
        <v>52527.900107499991</v>
      </c>
      <c r="AH446" s="4">
        <v>478352174</v>
      </c>
      <c r="AI446" s="4" t="s">
        <v>1790</v>
      </c>
      <c r="AJ446" s="2" t="s">
        <v>1741</v>
      </c>
      <c r="AK446" s="2" t="s">
        <v>1616</v>
      </c>
      <c r="AL446" s="4">
        <v>1</v>
      </c>
      <c r="AM446" s="4">
        <v>6</v>
      </c>
      <c r="AN446" s="4">
        <v>52527.900107499991</v>
      </c>
      <c r="AO446" s="4">
        <v>8755</v>
      </c>
      <c r="AP446" s="4">
        <v>0</v>
      </c>
      <c r="AQ446" s="77">
        <v>8755</v>
      </c>
    </row>
    <row r="447" spans="1:43" s="4" customFormat="1">
      <c r="A447" s="2">
        <v>478352213</v>
      </c>
      <c r="B447" s="10" t="s">
        <v>0</v>
      </c>
      <c r="C447" s="15">
        <v>0</v>
      </c>
      <c r="D447" s="15">
        <v>0</v>
      </c>
      <c r="E447" s="15">
        <v>0</v>
      </c>
      <c r="F447" s="15">
        <v>0</v>
      </c>
      <c r="G447" s="15">
        <v>1</v>
      </c>
      <c r="H447" s="15">
        <v>0</v>
      </c>
      <c r="I447" s="15">
        <v>3.7499999999999999E-2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1</v>
      </c>
      <c r="R447" s="16">
        <v>1.0033333333333332</v>
      </c>
      <c r="S447" s="15">
        <v>1</v>
      </c>
      <c r="T447" s="2"/>
      <c r="U447" s="1">
        <v>459.73711583333323</v>
      </c>
      <c r="V447" s="1">
        <v>659.61139999999989</v>
      </c>
      <c r="W447" s="1">
        <v>2973.4973537499995</v>
      </c>
      <c r="X447" s="1">
        <v>849.62642916666653</v>
      </c>
      <c r="Y447" s="1">
        <v>144.79730416666663</v>
      </c>
      <c r="Z447" s="1">
        <v>449.39937500000002</v>
      </c>
      <c r="AA447" s="1">
        <v>292.96329999999995</v>
      </c>
      <c r="AB447" s="1">
        <v>214.52269999999996</v>
      </c>
      <c r="AC447" s="1">
        <v>1016.1328566666665</v>
      </c>
      <c r="AD447" s="1">
        <v>836.66075000000001</v>
      </c>
      <c r="AE447" s="1">
        <v>0</v>
      </c>
      <c r="AF447" s="4">
        <v>7896.9485845833315</v>
      </c>
      <c r="AH447" s="4">
        <v>478352213</v>
      </c>
      <c r="AI447" s="4" t="s">
        <v>1790</v>
      </c>
      <c r="AJ447" s="2" t="s">
        <v>1741</v>
      </c>
      <c r="AK447" s="2" t="s">
        <v>1620</v>
      </c>
      <c r="AL447" s="4">
        <v>1</v>
      </c>
      <c r="AM447" s="4">
        <v>1</v>
      </c>
      <c r="AN447" s="4">
        <v>7896.9485845833315</v>
      </c>
      <c r="AO447" s="4">
        <v>7897</v>
      </c>
      <c r="AP447" s="4">
        <v>0</v>
      </c>
      <c r="AQ447" s="77">
        <v>7897</v>
      </c>
    </row>
    <row r="448" spans="1:43" s="4" customFormat="1">
      <c r="A448" s="2">
        <v>478352271</v>
      </c>
      <c r="B448" s="10" t="s">
        <v>0</v>
      </c>
      <c r="C448" s="15">
        <v>0</v>
      </c>
      <c r="D448" s="15">
        <v>0</v>
      </c>
      <c r="E448" s="15">
        <v>0</v>
      </c>
      <c r="F448" s="15">
        <v>0</v>
      </c>
      <c r="G448" s="15">
        <v>0</v>
      </c>
      <c r="H448" s="15">
        <v>1</v>
      </c>
      <c r="I448" s="15">
        <v>3.7499999999999999E-2</v>
      </c>
      <c r="J448" s="15">
        <v>0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1</v>
      </c>
      <c r="R448" s="16">
        <v>1.0033333333333332</v>
      </c>
      <c r="S448" s="15">
        <v>1</v>
      </c>
      <c r="T448" s="2"/>
      <c r="U448" s="1">
        <v>459.73711583333323</v>
      </c>
      <c r="V448" s="1">
        <v>659.61139999999989</v>
      </c>
      <c r="W448" s="1">
        <v>4225.9984870833332</v>
      </c>
      <c r="X448" s="1">
        <v>756.10572916666661</v>
      </c>
      <c r="Y448" s="1">
        <v>140.85420416666665</v>
      </c>
      <c r="Z448" s="1">
        <v>711.18937500000004</v>
      </c>
      <c r="AA448" s="1">
        <v>367.24006666666662</v>
      </c>
      <c r="AB448" s="1">
        <v>494.67343333333321</v>
      </c>
      <c r="AC448" s="1">
        <v>988.45088999999973</v>
      </c>
      <c r="AD448" s="1">
        <v>808.49074999999993</v>
      </c>
      <c r="AE448" s="1">
        <v>0</v>
      </c>
      <c r="AF448" s="4">
        <v>9612.3514512500005</v>
      </c>
      <c r="AH448" s="4">
        <v>478352271</v>
      </c>
      <c r="AI448" s="4" t="s">
        <v>1790</v>
      </c>
      <c r="AJ448" s="2" t="s">
        <v>1741</v>
      </c>
      <c r="AK448" s="2" t="s">
        <v>1672</v>
      </c>
      <c r="AL448" s="4">
        <v>1</v>
      </c>
      <c r="AM448" s="4">
        <v>1</v>
      </c>
      <c r="AN448" s="4">
        <v>9612.3514512500005</v>
      </c>
      <c r="AO448" s="4">
        <v>9612</v>
      </c>
      <c r="AP448" s="4">
        <v>0</v>
      </c>
      <c r="AQ448" s="77">
        <v>9612</v>
      </c>
    </row>
    <row r="449" spans="1:44" s="4" customFormat="1">
      <c r="A449" s="2">
        <v>478352322</v>
      </c>
      <c r="B449" s="10" t="s">
        <v>0</v>
      </c>
      <c r="C449" s="15">
        <v>0</v>
      </c>
      <c r="D449" s="15">
        <v>0</v>
      </c>
      <c r="E449" s="15">
        <v>0</v>
      </c>
      <c r="F449" s="15">
        <v>0</v>
      </c>
      <c r="G449" s="15">
        <v>0</v>
      </c>
      <c r="H449" s="15">
        <v>1</v>
      </c>
      <c r="I449" s="15">
        <v>3.7499999999999999E-2</v>
      </c>
      <c r="J449" s="15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1</v>
      </c>
      <c r="R449" s="16">
        <v>1.0033333333333332</v>
      </c>
      <c r="S449" s="15">
        <v>1</v>
      </c>
      <c r="T449" s="2"/>
      <c r="U449" s="1">
        <v>459.73711583333323</v>
      </c>
      <c r="V449" s="1">
        <v>659.61139999999989</v>
      </c>
      <c r="W449" s="1">
        <v>4225.9984870833332</v>
      </c>
      <c r="X449" s="1">
        <v>756.10572916666661</v>
      </c>
      <c r="Y449" s="1">
        <v>140.85420416666665</v>
      </c>
      <c r="Z449" s="1">
        <v>711.18937500000004</v>
      </c>
      <c r="AA449" s="1">
        <v>367.24006666666662</v>
      </c>
      <c r="AB449" s="1">
        <v>494.67343333333321</v>
      </c>
      <c r="AC449" s="1">
        <v>988.45088999999973</v>
      </c>
      <c r="AD449" s="1">
        <v>808.49074999999993</v>
      </c>
      <c r="AE449" s="1">
        <v>0</v>
      </c>
      <c r="AF449" s="4">
        <v>9612.3514512500005</v>
      </c>
      <c r="AH449" s="4">
        <v>478352322</v>
      </c>
      <c r="AI449" s="4" t="s">
        <v>1790</v>
      </c>
      <c r="AJ449" s="2" t="s">
        <v>1741</v>
      </c>
      <c r="AK449" s="2" t="s">
        <v>1674</v>
      </c>
      <c r="AL449" s="4">
        <v>1</v>
      </c>
      <c r="AM449" s="4">
        <v>1</v>
      </c>
      <c r="AN449" s="4">
        <v>9612.3514512500005</v>
      </c>
      <c r="AO449" s="4">
        <v>9612</v>
      </c>
      <c r="AP449" s="4">
        <v>0</v>
      </c>
      <c r="AQ449" s="77">
        <v>9612</v>
      </c>
    </row>
    <row r="450" spans="1:44" s="4" customFormat="1">
      <c r="A450" s="2">
        <v>478352326</v>
      </c>
      <c r="B450" s="10" t="s">
        <v>0</v>
      </c>
      <c r="C450" s="15">
        <v>0</v>
      </c>
      <c r="D450" s="15">
        <v>0</v>
      </c>
      <c r="E450" s="15">
        <v>0</v>
      </c>
      <c r="F450" s="15">
        <v>0</v>
      </c>
      <c r="G450" s="15">
        <v>0</v>
      </c>
      <c r="H450" s="15">
        <v>1</v>
      </c>
      <c r="I450" s="15">
        <v>3.7499999999999999E-2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1</v>
      </c>
      <c r="R450" s="16">
        <v>1.0033333333333332</v>
      </c>
      <c r="S450" s="15">
        <v>1</v>
      </c>
      <c r="T450" s="2"/>
      <c r="U450" s="1">
        <v>459.73711583333323</v>
      </c>
      <c r="V450" s="1">
        <v>659.61139999999989</v>
      </c>
      <c r="W450" s="1">
        <v>4225.9984870833332</v>
      </c>
      <c r="X450" s="1">
        <v>756.10572916666661</v>
      </c>
      <c r="Y450" s="1">
        <v>140.85420416666665</v>
      </c>
      <c r="Z450" s="1">
        <v>711.18937500000004</v>
      </c>
      <c r="AA450" s="1">
        <v>367.24006666666662</v>
      </c>
      <c r="AB450" s="1">
        <v>494.67343333333321</v>
      </c>
      <c r="AC450" s="1">
        <v>988.45088999999973</v>
      </c>
      <c r="AD450" s="1">
        <v>808.49074999999993</v>
      </c>
      <c r="AE450" s="1">
        <v>0</v>
      </c>
      <c r="AF450" s="4">
        <v>9612.3514512500005</v>
      </c>
      <c r="AH450" s="4">
        <v>478352326</v>
      </c>
      <c r="AI450" s="4" t="s">
        <v>1790</v>
      </c>
      <c r="AJ450" s="2" t="s">
        <v>1741</v>
      </c>
      <c r="AK450" s="2" t="s">
        <v>1675</v>
      </c>
      <c r="AL450" s="4">
        <v>1</v>
      </c>
      <c r="AM450" s="4">
        <v>1</v>
      </c>
      <c r="AN450" s="4">
        <v>9612.3514512500005</v>
      </c>
      <c r="AO450" s="4">
        <v>9612</v>
      </c>
      <c r="AP450" s="4">
        <v>0</v>
      </c>
      <c r="AQ450" s="77">
        <v>9612</v>
      </c>
    </row>
    <row r="451" spans="1:44" s="4" customFormat="1">
      <c r="A451" s="2">
        <v>478352348</v>
      </c>
      <c r="B451" s="10" t="s">
        <v>0</v>
      </c>
      <c r="C451" s="15">
        <v>0</v>
      </c>
      <c r="D451" s="15">
        <v>0</v>
      </c>
      <c r="E451" s="15">
        <v>0</v>
      </c>
      <c r="F451" s="15">
        <v>0</v>
      </c>
      <c r="G451" s="15">
        <v>7</v>
      </c>
      <c r="H451" s="15">
        <v>9</v>
      </c>
      <c r="I451" s="15">
        <v>0.6</v>
      </c>
      <c r="J451" s="15">
        <v>0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2</v>
      </c>
      <c r="Q451" s="15">
        <v>16</v>
      </c>
      <c r="R451" s="16">
        <v>1.0033333333333332</v>
      </c>
      <c r="S451" s="15">
        <v>3</v>
      </c>
      <c r="T451" s="2"/>
      <c r="U451" s="1">
        <v>7355.7938533333318</v>
      </c>
      <c r="V451" s="1">
        <v>10553.782399999998</v>
      </c>
      <c r="W451" s="1">
        <v>64901.617993333326</v>
      </c>
      <c r="X451" s="1">
        <v>12752.336566666665</v>
      </c>
      <c r="Y451" s="1">
        <v>2414.4915666666666</v>
      </c>
      <c r="Z451" s="1">
        <v>9546.5</v>
      </c>
      <c r="AA451" s="1">
        <v>5355.9036999999989</v>
      </c>
      <c r="AB451" s="1">
        <v>5953.7197999999989</v>
      </c>
      <c r="AC451" s="1">
        <v>16943.85387333333</v>
      </c>
      <c r="AD451" s="1">
        <v>13745.441999999999</v>
      </c>
      <c r="AE451" s="1">
        <v>0</v>
      </c>
      <c r="AF451" s="4">
        <v>149523.44175333332</v>
      </c>
      <c r="AH451" s="4">
        <v>478352348</v>
      </c>
      <c r="AI451" s="4" t="s">
        <v>1790</v>
      </c>
      <c r="AJ451" s="2" t="s">
        <v>1741</v>
      </c>
      <c r="AK451" s="2" t="s">
        <v>1676</v>
      </c>
      <c r="AL451" s="4">
        <v>1</v>
      </c>
      <c r="AM451" s="4">
        <v>16</v>
      </c>
      <c r="AN451" s="4">
        <v>149523.44175333332</v>
      </c>
      <c r="AO451" s="4">
        <v>9345</v>
      </c>
      <c r="AP451" s="4">
        <v>0</v>
      </c>
      <c r="AQ451" s="77">
        <v>9345</v>
      </c>
    </row>
    <row r="452" spans="1:44" s="4" customFormat="1">
      <c r="A452" s="2">
        <v>478352352</v>
      </c>
      <c r="B452" s="10" t="s">
        <v>0</v>
      </c>
      <c r="C452" s="15">
        <v>0</v>
      </c>
      <c r="D452" s="15">
        <v>0</v>
      </c>
      <c r="E452" s="15">
        <v>0</v>
      </c>
      <c r="F452" s="15">
        <v>0</v>
      </c>
      <c r="G452" s="15">
        <v>2</v>
      </c>
      <c r="H452" s="15">
        <v>2</v>
      </c>
      <c r="I452" s="15">
        <v>0.15</v>
      </c>
      <c r="J452" s="15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1</v>
      </c>
      <c r="Q452" s="15">
        <v>4</v>
      </c>
      <c r="R452" s="16">
        <v>1.0033333333333332</v>
      </c>
      <c r="S452" s="15">
        <v>6</v>
      </c>
      <c r="T452" s="2"/>
      <c r="U452" s="1">
        <v>1838.9484633333329</v>
      </c>
      <c r="V452" s="1">
        <v>2638.4455999999996</v>
      </c>
      <c r="W452" s="1">
        <v>17519.779748333334</v>
      </c>
      <c r="X452" s="1">
        <v>3211.4643166666665</v>
      </c>
      <c r="Y452" s="1">
        <v>639.98118333333321</v>
      </c>
      <c r="Z452" s="1">
        <v>2321.1775000000002</v>
      </c>
      <c r="AA452" s="1">
        <v>1320.406733333333</v>
      </c>
      <c r="AB452" s="1">
        <v>1418.3922666666663</v>
      </c>
      <c r="AC452" s="1">
        <v>4491.1487599999982</v>
      </c>
      <c r="AD452" s="1">
        <v>3606.0429999999997</v>
      </c>
      <c r="AE452" s="1">
        <v>0</v>
      </c>
      <c r="AF452" s="4">
        <v>39005.78757166666</v>
      </c>
      <c r="AH452" s="4">
        <v>478352352</v>
      </c>
      <c r="AI452" s="4" t="s">
        <v>1790</v>
      </c>
      <c r="AJ452" s="2" t="s">
        <v>1741</v>
      </c>
      <c r="AK452" s="2" t="s">
        <v>1741</v>
      </c>
      <c r="AL452" s="4">
        <v>1</v>
      </c>
      <c r="AM452" s="4">
        <v>4</v>
      </c>
      <c r="AN452" s="4">
        <v>39005.78757166666</v>
      </c>
      <c r="AO452" s="4">
        <v>9751</v>
      </c>
      <c r="AP452" s="4">
        <v>0</v>
      </c>
      <c r="AQ452" s="77">
        <v>9751</v>
      </c>
    </row>
    <row r="453" spans="1:44" s="4" customFormat="1">
      <c r="A453" s="2">
        <v>478352600</v>
      </c>
      <c r="B453" s="10" t="s">
        <v>0</v>
      </c>
      <c r="C453" s="15">
        <v>0</v>
      </c>
      <c r="D453" s="15">
        <v>0</v>
      </c>
      <c r="E453" s="15">
        <v>0</v>
      </c>
      <c r="F453" s="15">
        <v>0</v>
      </c>
      <c r="G453" s="15">
        <v>7</v>
      </c>
      <c r="H453" s="15">
        <v>19</v>
      </c>
      <c r="I453" s="15">
        <v>0.97499999999999998</v>
      </c>
      <c r="J453" s="15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2</v>
      </c>
      <c r="Q453" s="15">
        <v>26</v>
      </c>
      <c r="R453" s="16">
        <v>1.0033333333333332</v>
      </c>
      <c r="S453" s="15">
        <v>1</v>
      </c>
      <c r="T453" s="2"/>
      <c r="U453" s="1">
        <v>11953.165011666664</v>
      </c>
      <c r="V453" s="1">
        <v>17149.896399999994</v>
      </c>
      <c r="W453" s="1">
        <v>107035.98553083332</v>
      </c>
      <c r="X453" s="1">
        <v>20313.393858333329</v>
      </c>
      <c r="Y453" s="1">
        <v>3820.2644083333325</v>
      </c>
      <c r="Z453" s="1">
        <v>16658.393749999999</v>
      </c>
      <c r="AA453" s="1">
        <v>9028.3043666666654</v>
      </c>
      <c r="AB453" s="1">
        <v>10900.454133333331</v>
      </c>
      <c r="AC453" s="1">
        <v>26808.95830666666</v>
      </c>
      <c r="AD453" s="1">
        <v>21817.6495</v>
      </c>
      <c r="AE453" s="1">
        <v>0</v>
      </c>
      <c r="AF453" s="4">
        <v>245486.46526583331</v>
      </c>
      <c r="AH453" s="4">
        <v>478352600</v>
      </c>
      <c r="AI453" s="4" t="s">
        <v>1790</v>
      </c>
      <c r="AJ453" s="2" t="s">
        <v>1741</v>
      </c>
      <c r="AK453" s="2" t="s">
        <v>1698</v>
      </c>
      <c r="AL453" s="4">
        <v>1</v>
      </c>
      <c r="AM453" s="4">
        <v>26</v>
      </c>
      <c r="AN453" s="4">
        <v>245486.46526583331</v>
      </c>
      <c r="AO453" s="4">
        <v>9442</v>
      </c>
      <c r="AP453" s="4">
        <v>0</v>
      </c>
      <c r="AQ453" s="77">
        <v>9442</v>
      </c>
    </row>
    <row r="454" spans="1:44" s="4" customFormat="1">
      <c r="A454" s="2">
        <v>478352610</v>
      </c>
      <c r="B454" s="10" t="s">
        <v>0</v>
      </c>
      <c r="C454" s="15">
        <v>0</v>
      </c>
      <c r="D454" s="15">
        <v>0</v>
      </c>
      <c r="E454" s="15">
        <v>0</v>
      </c>
      <c r="F454" s="15">
        <v>0</v>
      </c>
      <c r="G454" s="15">
        <v>0</v>
      </c>
      <c r="H454" s="15">
        <v>3</v>
      </c>
      <c r="I454" s="15">
        <v>0.1125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1</v>
      </c>
      <c r="Q454" s="15">
        <v>3</v>
      </c>
      <c r="R454" s="16">
        <v>1.0033333333333332</v>
      </c>
      <c r="S454" s="15">
        <v>8</v>
      </c>
      <c r="T454" s="2"/>
      <c r="U454" s="1">
        <v>1379.2113474999996</v>
      </c>
      <c r="V454" s="1">
        <v>1978.8341999999996</v>
      </c>
      <c r="W454" s="1">
        <v>15861.592194583331</v>
      </c>
      <c r="X454" s="1">
        <v>2268.3171874999998</v>
      </c>
      <c r="Y454" s="1">
        <v>492.62537916666656</v>
      </c>
      <c r="Z454" s="1">
        <v>2133.5681250000002</v>
      </c>
      <c r="AA454" s="1">
        <v>1101.7201999999997</v>
      </c>
      <c r="AB454" s="1">
        <v>1484.0202999999997</v>
      </c>
      <c r="AC454" s="1">
        <v>3457.0361699999999</v>
      </c>
      <c r="AD454" s="1">
        <v>2747.5622499999999</v>
      </c>
      <c r="AE454" s="1">
        <v>0</v>
      </c>
      <c r="AF454" s="4">
        <v>32904.487353750003</v>
      </c>
      <c r="AH454" s="4">
        <v>478352610</v>
      </c>
      <c r="AI454" s="4" t="s">
        <v>1790</v>
      </c>
      <c r="AJ454" s="2" t="s">
        <v>1741</v>
      </c>
      <c r="AK454" s="2" t="s">
        <v>1785</v>
      </c>
      <c r="AL454" s="4">
        <v>1</v>
      </c>
      <c r="AM454" s="4">
        <v>3</v>
      </c>
      <c r="AN454" s="4">
        <v>32904.487353750003</v>
      </c>
      <c r="AO454" s="4">
        <v>10968</v>
      </c>
      <c r="AP454" s="4">
        <v>0</v>
      </c>
      <c r="AQ454" s="77">
        <v>10968</v>
      </c>
    </row>
    <row r="455" spans="1:44" s="4" customFormat="1">
      <c r="A455" s="2">
        <v>478352616</v>
      </c>
      <c r="B455" s="10" t="s">
        <v>0</v>
      </c>
      <c r="C455" s="15">
        <v>0</v>
      </c>
      <c r="D455" s="15">
        <v>0</v>
      </c>
      <c r="E455" s="15">
        <v>0</v>
      </c>
      <c r="F455" s="15">
        <v>0</v>
      </c>
      <c r="G455" s="15">
        <v>20</v>
      </c>
      <c r="H455" s="15">
        <v>43</v>
      </c>
      <c r="I455" s="15">
        <v>2.3624999999999998</v>
      </c>
      <c r="J455" s="15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3</v>
      </c>
      <c r="Q455" s="15">
        <v>63</v>
      </c>
      <c r="R455" s="16">
        <v>1.0033333333333332</v>
      </c>
      <c r="S455" s="15">
        <v>1</v>
      </c>
      <c r="T455" s="2"/>
      <c r="U455" s="1">
        <v>28963.438297499997</v>
      </c>
      <c r="V455" s="1">
        <v>41555.518199999991</v>
      </c>
      <c r="W455" s="1">
        <v>250079.18121958329</v>
      </c>
      <c r="X455" s="1">
        <v>49505.074937499987</v>
      </c>
      <c r="Y455" s="1">
        <v>9148.3569625</v>
      </c>
      <c r="Z455" s="1">
        <v>39569.130624999998</v>
      </c>
      <c r="AA455" s="1">
        <v>21650.588866666665</v>
      </c>
      <c r="AB455" s="1">
        <v>25561.411633333326</v>
      </c>
      <c r="AC455" s="1">
        <v>64199.237503333316</v>
      </c>
      <c r="AD455" s="1">
        <v>52397.867250000003</v>
      </c>
      <c r="AE455" s="1">
        <v>0</v>
      </c>
      <c r="AF455" s="4">
        <v>582629.80549541663</v>
      </c>
      <c r="AH455" s="4">
        <v>478352616</v>
      </c>
      <c r="AI455" s="4" t="s">
        <v>1790</v>
      </c>
      <c r="AJ455" s="2" t="s">
        <v>1741</v>
      </c>
      <c r="AK455" s="2" t="s">
        <v>1643</v>
      </c>
      <c r="AL455" s="4">
        <v>1</v>
      </c>
      <c r="AM455" s="4">
        <v>63</v>
      </c>
      <c r="AN455" s="4">
        <v>582629.80549541663</v>
      </c>
      <c r="AO455" s="4">
        <v>9248</v>
      </c>
      <c r="AP455" s="4">
        <v>0</v>
      </c>
      <c r="AQ455" s="77">
        <v>9248</v>
      </c>
    </row>
    <row r="456" spans="1:44" s="4" customFormat="1">
      <c r="A456" s="2">
        <v>478352620</v>
      </c>
      <c r="B456" s="10" t="s">
        <v>0</v>
      </c>
      <c r="C456" s="15">
        <v>0</v>
      </c>
      <c r="D456" s="15">
        <v>0</v>
      </c>
      <c r="E456" s="15">
        <v>0</v>
      </c>
      <c r="F456" s="15">
        <v>0</v>
      </c>
      <c r="G456" s="15">
        <v>1</v>
      </c>
      <c r="H456" s="15">
        <v>3</v>
      </c>
      <c r="I456" s="15">
        <v>0.15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4</v>
      </c>
      <c r="R456" s="16">
        <v>1.0033333333333332</v>
      </c>
      <c r="S456" s="15">
        <v>1</v>
      </c>
      <c r="T456" s="2"/>
      <c r="U456" s="1">
        <v>1838.9484633333329</v>
      </c>
      <c r="V456" s="1">
        <v>2638.4455999999996</v>
      </c>
      <c r="W456" s="1">
        <v>15651.492814999998</v>
      </c>
      <c r="X456" s="1">
        <v>3117.9436166666665</v>
      </c>
      <c r="Y456" s="1">
        <v>567.35991666666666</v>
      </c>
      <c r="Z456" s="1">
        <v>2582.9675000000002</v>
      </c>
      <c r="AA456" s="1">
        <v>1394.6834999999996</v>
      </c>
      <c r="AB456" s="1">
        <v>1698.5429999999997</v>
      </c>
      <c r="AC456" s="1">
        <v>3981.4855266666659</v>
      </c>
      <c r="AD456" s="1">
        <v>3262.1329999999998</v>
      </c>
      <c r="AE456" s="1">
        <v>0</v>
      </c>
      <c r="AF456" s="4">
        <v>36734.002938333331</v>
      </c>
      <c r="AH456" s="4">
        <v>478352620</v>
      </c>
      <c r="AI456" s="4" t="s">
        <v>1790</v>
      </c>
      <c r="AJ456" s="2" t="s">
        <v>1741</v>
      </c>
      <c r="AK456" s="2" t="s">
        <v>1677</v>
      </c>
      <c r="AL456" s="4">
        <v>1</v>
      </c>
      <c r="AM456" s="4">
        <v>4</v>
      </c>
      <c r="AN456" s="4">
        <v>36734.002938333331</v>
      </c>
      <c r="AO456" s="4">
        <v>9184</v>
      </c>
      <c r="AP456" s="4">
        <v>0</v>
      </c>
      <c r="AQ456" s="77">
        <v>9184</v>
      </c>
    </row>
    <row r="457" spans="1:44" s="4" customFormat="1">
      <c r="A457" s="2">
        <v>478352640</v>
      </c>
      <c r="B457" s="10" t="s">
        <v>0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6</v>
      </c>
      <c r="I457" s="15">
        <v>0.22500000000000001</v>
      </c>
      <c r="J457" s="15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6</v>
      </c>
      <c r="R457" s="16">
        <v>1.0033333333333332</v>
      </c>
      <c r="S457" s="15">
        <v>1</v>
      </c>
      <c r="T457" s="2"/>
      <c r="U457" s="1">
        <v>2758.4226949999993</v>
      </c>
      <c r="V457" s="1">
        <v>3957.6683999999991</v>
      </c>
      <c r="W457" s="1">
        <v>25355.990922499997</v>
      </c>
      <c r="X457" s="1">
        <v>4536.6343749999996</v>
      </c>
      <c r="Y457" s="1">
        <v>845.12522499999989</v>
      </c>
      <c r="Z457" s="1">
        <v>4267.1362500000005</v>
      </c>
      <c r="AA457" s="1">
        <v>2203.4403999999995</v>
      </c>
      <c r="AB457" s="1">
        <v>2968.0405999999994</v>
      </c>
      <c r="AC457" s="1">
        <v>5930.7053399999995</v>
      </c>
      <c r="AD457" s="1">
        <v>4850.9444999999996</v>
      </c>
      <c r="AE457" s="1">
        <v>0</v>
      </c>
      <c r="AF457" s="4">
        <v>57674.108707500003</v>
      </c>
      <c r="AH457" s="4">
        <v>478352640</v>
      </c>
      <c r="AI457" s="4" t="s">
        <v>1790</v>
      </c>
      <c r="AJ457" s="2" t="s">
        <v>1741</v>
      </c>
      <c r="AK457" s="2" t="s">
        <v>1792</v>
      </c>
      <c r="AL457" s="4">
        <v>1</v>
      </c>
      <c r="AM457" s="4">
        <v>6</v>
      </c>
      <c r="AN457" s="4">
        <v>57674.108707500003</v>
      </c>
      <c r="AO457" s="4">
        <v>9612</v>
      </c>
      <c r="AP457" s="4">
        <v>0</v>
      </c>
      <c r="AQ457" s="77">
        <v>9612</v>
      </c>
    </row>
    <row r="458" spans="1:44" s="4" customFormat="1">
      <c r="A458" s="2">
        <v>478352673</v>
      </c>
      <c r="B458" s="10" t="s">
        <v>0</v>
      </c>
      <c r="C458" s="15">
        <v>0</v>
      </c>
      <c r="D458" s="15">
        <v>0</v>
      </c>
      <c r="E458" s="15">
        <v>0</v>
      </c>
      <c r="F458" s="15">
        <v>0</v>
      </c>
      <c r="G458" s="15">
        <v>6</v>
      </c>
      <c r="H458" s="15">
        <v>25</v>
      </c>
      <c r="I458" s="15">
        <v>1.1625000000000001</v>
      </c>
      <c r="J458" s="15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1</v>
      </c>
      <c r="Q458" s="15">
        <v>31</v>
      </c>
      <c r="R458" s="16">
        <v>1.0033333333333332</v>
      </c>
      <c r="S458" s="15">
        <v>1</v>
      </c>
      <c r="T458" s="2"/>
      <c r="U458" s="1">
        <v>14251.850590833332</v>
      </c>
      <c r="V458" s="1">
        <v>20447.953399999999</v>
      </c>
      <c r="W458" s="1">
        <v>126454.71269958331</v>
      </c>
      <c r="X458" s="1">
        <v>24000.401804166664</v>
      </c>
      <c r="Y458" s="1">
        <v>4455.3656291666666</v>
      </c>
      <c r="Z458" s="1">
        <v>20476.130625000002</v>
      </c>
      <c r="AA458" s="1">
        <v>10938.781466666665</v>
      </c>
      <c r="AB458" s="1">
        <v>13653.972033333332</v>
      </c>
      <c r="AC458" s="1">
        <v>31265.800089999993</v>
      </c>
      <c r="AD458" s="1">
        <v>25532.083249999996</v>
      </c>
      <c r="AE458" s="1">
        <v>0</v>
      </c>
      <c r="AF458" s="4">
        <v>291477.05158874998</v>
      </c>
      <c r="AH458" s="4">
        <v>478352673</v>
      </c>
      <c r="AI458" s="4" t="s">
        <v>1790</v>
      </c>
      <c r="AJ458" s="2" t="s">
        <v>1741</v>
      </c>
      <c r="AK458" s="2" t="s">
        <v>1699</v>
      </c>
      <c r="AL458" s="4">
        <v>1</v>
      </c>
      <c r="AM458" s="4">
        <v>31</v>
      </c>
      <c r="AN458" s="4">
        <v>291477.05158874998</v>
      </c>
      <c r="AO458" s="4">
        <v>9402</v>
      </c>
      <c r="AP458" s="4">
        <v>0</v>
      </c>
      <c r="AQ458" s="77">
        <v>9402</v>
      </c>
    </row>
    <row r="459" spans="1:44" s="4" customFormat="1">
      <c r="A459" s="2">
        <v>478352720</v>
      </c>
      <c r="B459" s="10" t="s">
        <v>0</v>
      </c>
      <c r="C459" s="15">
        <v>0</v>
      </c>
      <c r="D459" s="15">
        <v>0</v>
      </c>
      <c r="E459" s="15">
        <v>0</v>
      </c>
      <c r="F459" s="15">
        <v>0</v>
      </c>
      <c r="G459" s="15">
        <v>1</v>
      </c>
      <c r="H459" s="15">
        <v>4</v>
      </c>
      <c r="I459" s="15">
        <v>0.1875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5</v>
      </c>
      <c r="R459" s="16">
        <v>1.0033333333333332</v>
      </c>
      <c r="S459" s="15">
        <v>1</v>
      </c>
      <c r="T459" s="2"/>
      <c r="U459" s="1">
        <v>2298.6855791666662</v>
      </c>
      <c r="V459" s="1">
        <v>3298.0569999999993</v>
      </c>
      <c r="W459" s="1">
        <v>19877.49130208333</v>
      </c>
      <c r="X459" s="1">
        <v>3874.0493458333326</v>
      </c>
      <c r="Y459" s="1">
        <v>708.21412083333314</v>
      </c>
      <c r="Z459" s="1">
        <v>3294.1568750000001</v>
      </c>
      <c r="AA459" s="1">
        <v>1761.9235666666664</v>
      </c>
      <c r="AB459" s="1">
        <v>2193.216433333333</v>
      </c>
      <c r="AC459" s="1">
        <v>4969.9364166666664</v>
      </c>
      <c r="AD459" s="1">
        <v>4070.6237499999997</v>
      </c>
      <c r="AE459" s="1">
        <v>0</v>
      </c>
      <c r="AF459" s="4">
        <v>46346.354389583321</v>
      </c>
      <c r="AH459" s="4">
        <v>478352720</v>
      </c>
      <c r="AI459" s="4" t="s">
        <v>1790</v>
      </c>
      <c r="AJ459" s="2" t="s">
        <v>1741</v>
      </c>
      <c r="AK459" s="2" t="s">
        <v>1787</v>
      </c>
      <c r="AL459" s="4">
        <v>1</v>
      </c>
      <c r="AM459" s="4">
        <v>5</v>
      </c>
      <c r="AN459" s="4">
        <v>46346.354389583321</v>
      </c>
      <c r="AO459" s="4">
        <v>9269</v>
      </c>
      <c r="AP459" s="4">
        <v>0</v>
      </c>
      <c r="AQ459" s="77">
        <v>9269</v>
      </c>
    </row>
    <row r="460" spans="1:44">
      <c r="A460" s="2">
        <v>478352725</v>
      </c>
      <c r="B460" s="10" t="s">
        <v>0</v>
      </c>
      <c r="C460" s="15">
        <v>0</v>
      </c>
      <c r="D460" s="15">
        <v>0</v>
      </c>
      <c r="E460" s="15">
        <v>0</v>
      </c>
      <c r="F460" s="15">
        <v>0</v>
      </c>
      <c r="G460" s="15">
        <v>7</v>
      </c>
      <c r="H460" s="15">
        <v>9</v>
      </c>
      <c r="I460" s="15">
        <v>0.6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1</v>
      </c>
      <c r="P460" s="15">
        <v>0</v>
      </c>
      <c r="Q460" s="15">
        <v>16</v>
      </c>
      <c r="R460" s="16">
        <v>1.0033333333333332</v>
      </c>
      <c r="S460" s="15">
        <v>1</v>
      </c>
      <c r="U460" s="1">
        <v>7355.7938533333318</v>
      </c>
      <c r="V460" s="1">
        <v>10553.782399999998</v>
      </c>
      <c r="W460" s="1">
        <v>61812.23425999999</v>
      </c>
      <c r="X460" s="1">
        <v>12752.336566666665</v>
      </c>
      <c r="Y460" s="1">
        <v>2346.4956666666667</v>
      </c>
      <c r="Z460" s="1">
        <v>9546.5</v>
      </c>
      <c r="AA460" s="1">
        <v>5355.9036999999989</v>
      </c>
      <c r="AB460" s="1">
        <v>5953.7197999999989</v>
      </c>
      <c r="AC460" s="1">
        <v>16466.718706666663</v>
      </c>
      <c r="AD460" s="1">
        <v>13432.892</v>
      </c>
      <c r="AE460" s="1">
        <v>0</v>
      </c>
      <c r="AF460" s="4">
        <v>145576.3769533333</v>
      </c>
      <c r="AG460" s="4"/>
      <c r="AH460" s="4">
        <v>478352725</v>
      </c>
      <c r="AI460" s="4" t="s">
        <v>1790</v>
      </c>
      <c r="AJ460" s="2" t="s">
        <v>1741</v>
      </c>
      <c r="AK460" s="2" t="s">
        <v>1679</v>
      </c>
      <c r="AL460" s="4">
        <v>1</v>
      </c>
      <c r="AM460" s="4">
        <v>16</v>
      </c>
      <c r="AN460" s="4">
        <v>145576.3769533333</v>
      </c>
      <c r="AO460" s="4">
        <v>9099</v>
      </c>
      <c r="AP460" s="4">
        <v>0</v>
      </c>
      <c r="AQ460" s="77">
        <v>9099</v>
      </c>
      <c r="AR460" s="4"/>
    </row>
    <row r="461" spans="1:44">
      <c r="A461" s="2">
        <v>478352730</v>
      </c>
      <c r="B461" s="10" t="s">
        <v>0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5">
        <v>1</v>
      </c>
      <c r="I461" s="15">
        <v>3.7499999999999999E-2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1</v>
      </c>
      <c r="R461" s="16">
        <v>1.0033333333333332</v>
      </c>
      <c r="S461" s="15">
        <v>1</v>
      </c>
      <c r="U461" s="1">
        <v>459.73711583333323</v>
      </c>
      <c r="V461" s="1">
        <v>659.61139999999989</v>
      </c>
      <c r="W461" s="1">
        <v>4225.9984870833332</v>
      </c>
      <c r="X461" s="1">
        <v>756.10572916666661</v>
      </c>
      <c r="Y461" s="1">
        <v>140.85420416666665</v>
      </c>
      <c r="Z461" s="1">
        <v>711.18937500000004</v>
      </c>
      <c r="AA461" s="1">
        <v>367.24006666666662</v>
      </c>
      <c r="AB461" s="1">
        <v>494.67343333333321</v>
      </c>
      <c r="AC461" s="1">
        <v>988.45088999999973</v>
      </c>
      <c r="AD461" s="1">
        <v>808.49074999999993</v>
      </c>
      <c r="AE461" s="1">
        <v>0</v>
      </c>
      <c r="AF461" s="4">
        <v>9612.3514512500005</v>
      </c>
      <c r="AG461" s="4"/>
      <c r="AH461" s="4">
        <v>478352730</v>
      </c>
      <c r="AI461" s="4" t="s">
        <v>1790</v>
      </c>
      <c r="AJ461" s="2" t="s">
        <v>1741</v>
      </c>
      <c r="AK461" s="2" t="s">
        <v>1680</v>
      </c>
      <c r="AL461" s="4">
        <v>1</v>
      </c>
      <c r="AM461" s="4">
        <v>1</v>
      </c>
      <c r="AN461" s="4">
        <v>9612.3514512500005</v>
      </c>
      <c r="AO461" s="4">
        <v>9612</v>
      </c>
      <c r="AP461" s="4">
        <v>0</v>
      </c>
      <c r="AQ461" s="77">
        <v>9612</v>
      </c>
      <c r="AR461" s="4"/>
    </row>
    <row r="462" spans="1:44">
      <c r="A462" s="2">
        <v>478352735</v>
      </c>
      <c r="B462" s="10" t="s">
        <v>0</v>
      </c>
      <c r="C462" s="15">
        <v>0</v>
      </c>
      <c r="D462" s="15">
        <v>0</v>
      </c>
      <c r="E462" s="15">
        <v>0</v>
      </c>
      <c r="F462" s="15">
        <v>0</v>
      </c>
      <c r="G462" s="15">
        <v>14</v>
      </c>
      <c r="H462" s="15">
        <v>26</v>
      </c>
      <c r="I462" s="15">
        <v>1.5</v>
      </c>
      <c r="J462" s="15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2</v>
      </c>
      <c r="P462" s="15">
        <v>1</v>
      </c>
      <c r="Q462" s="15">
        <v>40</v>
      </c>
      <c r="R462" s="16">
        <v>1.0033333333333332</v>
      </c>
      <c r="S462" s="15">
        <v>1</v>
      </c>
      <c r="U462" s="1">
        <v>18389.48463333333</v>
      </c>
      <c r="V462" s="1">
        <v>26384.455999999991</v>
      </c>
      <c r="W462" s="1">
        <v>160396.22281666665</v>
      </c>
      <c r="X462" s="1">
        <v>31553.518966666663</v>
      </c>
      <c r="Y462" s="1">
        <v>5885.0516666666645</v>
      </c>
      <c r="Z462" s="1">
        <v>24782.515000000003</v>
      </c>
      <c r="AA462" s="1">
        <v>13649.727933333332</v>
      </c>
      <c r="AB462" s="1">
        <v>15864.827066666663</v>
      </c>
      <c r="AC462" s="1">
        <v>41298.775233333326</v>
      </c>
      <c r="AD462" s="1">
        <v>33633.560000000005</v>
      </c>
      <c r="AE462" s="1">
        <v>0</v>
      </c>
      <c r="AF462" s="4">
        <v>371838.13931666664</v>
      </c>
      <c r="AG462" s="4"/>
      <c r="AH462" s="4">
        <v>478352735</v>
      </c>
      <c r="AI462" s="4" t="s">
        <v>1790</v>
      </c>
      <c r="AJ462" s="2" t="s">
        <v>1741</v>
      </c>
      <c r="AK462" s="2" t="s">
        <v>1681</v>
      </c>
      <c r="AL462" s="4">
        <v>1</v>
      </c>
      <c r="AM462" s="4">
        <v>40</v>
      </c>
      <c r="AN462" s="4">
        <v>371838.13931666664</v>
      </c>
      <c r="AO462" s="4">
        <v>9296</v>
      </c>
      <c r="AP462" s="4">
        <v>0</v>
      </c>
      <c r="AQ462" s="77">
        <v>9296</v>
      </c>
      <c r="AR462" s="4"/>
    </row>
    <row r="463" spans="1:44">
      <c r="A463" s="2">
        <v>478352753</v>
      </c>
      <c r="B463" s="10" t="s">
        <v>0</v>
      </c>
      <c r="C463" s="15">
        <v>0</v>
      </c>
      <c r="D463" s="15">
        <v>0</v>
      </c>
      <c r="E463" s="15">
        <v>0</v>
      </c>
      <c r="F463" s="15">
        <v>0</v>
      </c>
      <c r="G463" s="15">
        <v>5</v>
      </c>
      <c r="H463" s="15">
        <v>6</v>
      </c>
      <c r="I463" s="15">
        <v>0.41249999999999998</v>
      </c>
      <c r="J463" s="15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11</v>
      </c>
      <c r="R463" s="16">
        <v>1.0033333333333332</v>
      </c>
      <c r="S463" s="15">
        <v>1</v>
      </c>
      <c r="U463" s="1">
        <v>5057.108274166666</v>
      </c>
      <c r="V463" s="1">
        <v>7255.7253999999975</v>
      </c>
      <c r="W463" s="1">
        <v>40223.477691249995</v>
      </c>
      <c r="X463" s="1">
        <v>8784.766520833331</v>
      </c>
      <c r="Y463" s="1">
        <v>1569.1117458333331</v>
      </c>
      <c r="Z463" s="1">
        <v>6514.1331250000003</v>
      </c>
      <c r="AA463" s="1">
        <v>3668.2568999999994</v>
      </c>
      <c r="AB463" s="1">
        <v>4040.6540999999988</v>
      </c>
      <c r="AC463" s="1">
        <v>11011.369623333332</v>
      </c>
      <c r="AD463" s="1">
        <v>9034.2482500000006</v>
      </c>
      <c r="AE463" s="1">
        <v>0</v>
      </c>
      <c r="AF463" s="4">
        <v>97158.851630416641</v>
      </c>
      <c r="AG463" s="4"/>
      <c r="AH463" s="4">
        <v>478352753</v>
      </c>
      <c r="AI463" s="4" t="s">
        <v>1790</v>
      </c>
      <c r="AJ463" s="2" t="s">
        <v>1741</v>
      </c>
      <c r="AK463" s="2" t="s">
        <v>1788</v>
      </c>
      <c r="AL463" s="4">
        <v>1</v>
      </c>
      <c r="AM463" s="4">
        <v>11</v>
      </c>
      <c r="AN463" s="4">
        <v>97158.851630416641</v>
      </c>
      <c r="AO463" s="4">
        <v>8833</v>
      </c>
      <c r="AP463" s="4">
        <v>0</v>
      </c>
      <c r="AQ463" s="77">
        <v>8833</v>
      </c>
      <c r="AR463" s="4"/>
    </row>
    <row r="464" spans="1:44">
      <c r="A464" s="2">
        <v>478352775</v>
      </c>
      <c r="B464" s="10" t="s">
        <v>0</v>
      </c>
      <c r="C464" s="15">
        <v>0</v>
      </c>
      <c r="D464" s="15">
        <v>0</v>
      </c>
      <c r="E464" s="15">
        <v>0</v>
      </c>
      <c r="F464" s="15">
        <v>0</v>
      </c>
      <c r="G464" s="15">
        <v>6</v>
      </c>
      <c r="H464" s="15">
        <v>12</v>
      </c>
      <c r="I464" s="15">
        <v>0.67500000000000004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15">
        <v>1</v>
      </c>
      <c r="P464" s="15">
        <v>0</v>
      </c>
      <c r="Q464" s="15">
        <v>18</v>
      </c>
      <c r="R464" s="16">
        <v>1.0033333333333332</v>
      </c>
      <c r="S464" s="15">
        <v>1</v>
      </c>
      <c r="U464" s="1">
        <v>8275.2680849999979</v>
      </c>
      <c r="V464" s="1">
        <v>11873.005199999996</v>
      </c>
      <c r="W464" s="1">
        <v>71516.732367499993</v>
      </c>
      <c r="X464" s="1">
        <v>14171.027324999997</v>
      </c>
      <c r="Y464" s="1">
        <v>2624.2609749999997</v>
      </c>
      <c r="Z464" s="1">
        <v>11230.668750000001</v>
      </c>
      <c r="AA464" s="1">
        <v>6164.6605999999992</v>
      </c>
      <c r="AB464" s="1">
        <v>7223.2173999999986</v>
      </c>
      <c r="AC464" s="1">
        <v>18415.938519999996</v>
      </c>
      <c r="AD464" s="1">
        <v>15021.703500000001</v>
      </c>
      <c r="AE464" s="1">
        <v>0</v>
      </c>
      <c r="AF464" s="4">
        <v>166516.48272249999</v>
      </c>
      <c r="AG464" s="4"/>
      <c r="AH464" s="4">
        <v>478352775</v>
      </c>
      <c r="AI464" s="4" t="s">
        <v>1790</v>
      </c>
      <c r="AJ464" s="2" t="s">
        <v>1741</v>
      </c>
      <c r="AK464" s="2" t="s">
        <v>1682</v>
      </c>
      <c r="AL464" s="4">
        <v>1</v>
      </c>
      <c r="AM464" s="4">
        <v>18</v>
      </c>
      <c r="AN464" s="4">
        <v>166516.48272249999</v>
      </c>
      <c r="AO464" s="4">
        <v>9251</v>
      </c>
      <c r="AP464" s="4">
        <v>0</v>
      </c>
      <c r="AQ464" s="77">
        <v>9251</v>
      </c>
      <c r="AR464" s="4"/>
    </row>
    <row r="465" spans="1:44">
      <c r="A465" s="2">
        <v>479278005</v>
      </c>
      <c r="B465" s="10" t="s">
        <v>702</v>
      </c>
      <c r="C465" s="15">
        <v>0</v>
      </c>
      <c r="D465" s="15">
        <v>0</v>
      </c>
      <c r="E465" s="15">
        <v>0</v>
      </c>
      <c r="F465" s="15">
        <v>0</v>
      </c>
      <c r="G465" s="15">
        <v>2</v>
      </c>
      <c r="H465" s="15">
        <v>1</v>
      </c>
      <c r="I465" s="15">
        <v>0.1125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1</v>
      </c>
      <c r="Q465" s="15">
        <v>3</v>
      </c>
      <c r="R465" s="16">
        <v>1</v>
      </c>
      <c r="S465" s="15">
        <v>8</v>
      </c>
      <c r="U465" s="1">
        <v>1374.62925</v>
      </c>
      <c r="V465" s="1">
        <v>1972.2599999999998</v>
      </c>
      <c r="W465" s="1">
        <v>13312.215875</v>
      </c>
      <c r="X465" s="1">
        <v>2447.2012500000001</v>
      </c>
      <c r="Y465" s="1">
        <v>498.84874999999994</v>
      </c>
      <c r="Z465" s="1">
        <v>1609.9881250000001</v>
      </c>
      <c r="AA465" s="1">
        <v>950</v>
      </c>
      <c r="AB465" s="1">
        <v>920.65</v>
      </c>
      <c r="AC465" s="1">
        <v>3500.7309999999998</v>
      </c>
      <c r="AD465" s="1">
        <v>2803.9022500000001</v>
      </c>
      <c r="AE465" s="1">
        <v>0</v>
      </c>
      <c r="AF465" s="4">
        <v>29390.426500000001</v>
      </c>
      <c r="AG465" s="4"/>
      <c r="AH465" s="4">
        <v>479278005</v>
      </c>
      <c r="AI465" s="4" t="s">
        <v>1793</v>
      </c>
      <c r="AJ465" s="2" t="s">
        <v>1751</v>
      </c>
      <c r="AK465" s="2" t="s">
        <v>1710</v>
      </c>
      <c r="AL465" s="4">
        <v>1</v>
      </c>
      <c r="AM465" s="4">
        <v>3</v>
      </c>
      <c r="AN465" s="4">
        <v>29390.426500000001</v>
      </c>
      <c r="AO465" s="4">
        <v>9797</v>
      </c>
      <c r="AP465" s="4">
        <v>0</v>
      </c>
      <c r="AQ465" s="77">
        <v>9797</v>
      </c>
      <c r="AR465" s="4"/>
    </row>
    <row r="466" spans="1:44">
      <c r="A466" s="2">
        <v>479278024</v>
      </c>
      <c r="B466" s="10" t="s">
        <v>702</v>
      </c>
      <c r="C466" s="15">
        <v>0</v>
      </c>
      <c r="D466" s="15">
        <v>0</v>
      </c>
      <c r="E466" s="15">
        <v>0</v>
      </c>
      <c r="F466" s="15">
        <v>0</v>
      </c>
      <c r="G466" s="15">
        <v>9</v>
      </c>
      <c r="H466" s="15">
        <v>22</v>
      </c>
      <c r="I466" s="15">
        <v>1.1625000000000001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3</v>
      </c>
      <c r="Q466" s="15">
        <v>31</v>
      </c>
      <c r="R466" s="16">
        <v>1</v>
      </c>
      <c r="S466" s="15">
        <v>2</v>
      </c>
      <c r="U466" s="1">
        <v>14204.502250000001</v>
      </c>
      <c r="V466" s="1">
        <v>20380.02</v>
      </c>
      <c r="W466" s="1">
        <v>128291.31737500001</v>
      </c>
      <c r="X466" s="1">
        <v>24200.296249999999</v>
      </c>
      <c r="Y466" s="1">
        <v>4584.4437500000004</v>
      </c>
      <c r="Z466" s="1">
        <v>19690.760625000003</v>
      </c>
      <c r="AA466" s="1">
        <v>10680.349999999999</v>
      </c>
      <c r="AB466" s="1">
        <v>12770.95</v>
      </c>
      <c r="AC466" s="1">
        <v>32171.637000000002</v>
      </c>
      <c r="AD466" s="1">
        <v>26225.83325</v>
      </c>
      <c r="AE466" s="1">
        <v>0</v>
      </c>
      <c r="AF466" s="4">
        <v>293200.11050000007</v>
      </c>
      <c r="AG466" s="4"/>
      <c r="AH466" s="4">
        <v>479278024</v>
      </c>
      <c r="AI466" s="4" t="s">
        <v>1793</v>
      </c>
      <c r="AJ466" s="2" t="s">
        <v>1751</v>
      </c>
      <c r="AK466" s="2" t="s">
        <v>1579</v>
      </c>
      <c r="AL466" s="4">
        <v>1</v>
      </c>
      <c r="AM466" s="4">
        <v>31</v>
      </c>
      <c r="AN466" s="4">
        <v>293200.11050000007</v>
      </c>
      <c r="AO466" s="4">
        <v>9458</v>
      </c>
      <c r="AP466" s="4">
        <v>0</v>
      </c>
      <c r="AQ466" s="77">
        <v>9458</v>
      </c>
      <c r="AR466" s="4"/>
    </row>
    <row r="467" spans="1:44">
      <c r="A467" s="2">
        <v>479278061</v>
      </c>
      <c r="B467" s="10" t="s">
        <v>702</v>
      </c>
      <c r="C467" s="15">
        <v>0</v>
      </c>
      <c r="D467" s="15">
        <v>0</v>
      </c>
      <c r="E467" s="15">
        <v>0</v>
      </c>
      <c r="F467" s="15">
        <v>0</v>
      </c>
      <c r="G467" s="15">
        <v>11</v>
      </c>
      <c r="H467" s="15">
        <v>17</v>
      </c>
      <c r="I467" s="15">
        <v>1.05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15">
        <v>1</v>
      </c>
      <c r="P467" s="15">
        <v>7</v>
      </c>
      <c r="Q467" s="15">
        <v>28</v>
      </c>
      <c r="R467" s="16">
        <v>1</v>
      </c>
      <c r="S467" s="15">
        <v>7</v>
      </c>
      <c r="U467" s="1">
        <v>12829.873</v>
      </c>
      <c r="V467" s="1">
        <v>18407.759999999998</v>
      </c>
      <c r="W467" s="1">
        <v>129336.8615</v>
      </c>
      <c r="X467" s="1">
        <v>22125.934999999998</v>
      </c>
      <c r="Y467" s="1">
        <v>4527.165</v>
      </c>
      <c r="Z467" s="1">
        <v>17033.612499999999</v>
      </c>
      <c r="AA467" s="1">
        <v>9434.23</v>
      </c>
      <c r="AB467" s="1">
        <v>10733.42</v>
      </c>
      <c r="AC467" s="1">
        <v>31769.925999999999</v>
      </c>
      <c r="AD467" s="1">
        <v>25498.891</v>
      </c>
      <c r="AE467" s="1">
        <v>0</v>
      </c>
      <c r="AF467" s="4">
        <v>281697.674</v>
      </c>
      <c r="AG467" s="4"/>
      <c r="AH467" s="4">
        <v>479278061</v>
      </c>
      <c r="AI467" s="4" t="s">
        <v>1793</v>
      </c>
      <c r="AJ467" s="2" t="s">
        <v>1751</v>
      </c>
      <c r="AK467" s="2" t="s">
        <v>1711</v>
      </c>
      <c r="AL467" s="4">
        <v>1</v>
      </c>
      <c r="AM467" s="4">
        <v>28</v>
      </c>
      <c r="AN467" s="4">
        <v>281697.674</v>
      </c>
      <c r="AO467" s="4">
        <v>10061</v>
      </c>
      <c r="AP467" s="4">
        <v>0</v>
      </c>
      <c r="AQ467" s="77">
        <v>10061</v>
      </c>
      <c r="AR467" s="4"/>
    </row>
    <row r="468" spans="1:44">
      <c r="A468" s="2">
        <v>479278086</v>
      </c>
      <c r="B468" s="10" t="s">
        <v>702</v>
      </c>
      <c r="C468" s="15">
        <v>0</v>
      </c>
      <c r="D468" s="15">
        <v>0</v>
      </c>
      <c r="E468" s="15">
        <v>0</v>
      </c>
      <c r="F468" s="15">
        <v>0</v>
      </c>
      <c r="G468" s="15">
        <v>3</v>
      </c>
      <c r="H468" s="15">
        <v>12</v>
      </c>
      <c r="I468" s="15">
        <v>0.5625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1</v>
      </c>
      <c r="P468" s="15">
        <v>2</v>
      </c>
      <c r="Q468" s="15">
        <v>15</v>
      </c>
      <c r="R468" s="16">
        <v>1</v>
      </c>
      <c r="S468" s="15">
        <v>5</v>
      </c>
      <c r="U468" s="1">
        <v>6873.1462499999998</v>
      </c>
      <c r="V468" s="1">
        <v>9861.2999999999993</v>
      </c>
      <c r="W468" s="1">
        <v>68671.719375000001</v>
      </c>
      <c r="X468" s="1">
        <v>11583.536250000001</v>
      </c>
      <c r="Y468" s="1">
        <v>2320.8937500000002</v>
      </c>
      <c r="Z468" s="1">
        <v>9882.4706250000017</v>
      </c>
      <c r="AA468" s="1">
        <v>5268.21</v>
      </c>
      <c r="AB468" s="1">
        <v>6557.79</v>
      </c>
      <c r="AC468" s="1">
        <v>16286.924999999999</v>
      </c>
      <c r="AD468" s="1">
        <v>13149.55125</v>
      </c>
      <c r="AE468" s="1">
        <v>0</v>
      </c>
      <c r="AF468" s="4">
        <v>150455.54249999998</v>
      </c>
      <c r="AG468" s="4"/>
      <c r="AH468" s="4">
        <v>479278086</v>
      </c>
      <c r="AI468" s="4" t="s">
        <v>1793</v>
      </c>
      <c r="AJ468" s="2" t="s">
        <v>1751</v>
      </c>
      <c r="AK468" s="2" t="s">
        <v>1747</v>
      </c>
      <c r="AL468" s="4">
        <v>1</v>
      </c>
      <c r="AM468" s="4">
        <v>15</v>
      </c>
      <c r="AN468" s="4">
        <v>150455.54249999998</v>
      </c>
      <c r="AO468" s="4">
        <v>10030</v>
      </c>
      <c r="AP468" s="4">
        <v>0</v>
      </c>
      <c r="AQ468" s="77">
        <v>10030</v>
      </c>
      <c r="AR468" s="4"/>
    </row>
    <row r="469" spans="1:44">
      <c r="A469" s="2">
        <v>479278087</v>
      </c>
      <c r="B469" s="10" t="s">
        <v>702</v>
      </c>
      <c r="C469" s="15">
        <v>0</v>
      </c>
      <c r="D469" s="15">
        <v>0</v>
      </c>
      <c r="E469" s="15">
        <v>0</v>
      </c>
      <c r="F469" s="15">
        <v>0</v>
      </c>
      <c r="G469" s="15">
        <v>0</v>
      </c>
      <c r="H469" s="15">
        <v>1</v>
      </c>
      <c r="I469" s="15">
        <v>3.7499999999999999E-2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1</v>
      </c>
      <c r="R469" s="16">
        <v>1</v>
      </c>
      <c r="S469" s="15">
        <v>1</v>
      </c>
      <c r="U469" s="1">
        <v>458.20974999999999</v>
      </c>
      <c r="V469" s="1">
        <v>657.42</v>
      </c>
      <c r="W469" s="1">
        <v>4211.9586250000002</v>
      </c>
      <c r="X469" s="1">
        <v>753.59375</v>
      </c>
      <c r="Y469" s="1">
        <v>140.38624999999999</v>
      </c>
      <c r="Z469" s="1">
        <v>711.18937500000004</v>
      </c>
      <c r="AA469" s="1">
        <v>366.02</v>
      </c>
      <c r="AB469" s="1">
        <v>493.03</v>
      </c>
      <c r="AC469" s="1">
        <v>985.16699999999992</v>
      </c>
      <c r="AD469" s="1">
        <v>808.49074999999993</v>
      </c>
      <c r="AE469" s="1">
        <v>0</v>
      </c>
      <c r="AF469" s="4">
        <v>9585.4654999999984</v>
      </c>
      <c r="AG469" s="4"/>
      <c r="AH469" s="4">
        <v>479278087</v>
      </c>
      <c r="AI469" s="4" t="s">
        <v>1793</v>
      </c>
      <c r="AJ469" s="2" t="s">
        <v>1751</v>
      </c>
      <c r="AK469" s="2" t="s">
        <v>1712</v>
      </c>
      <c r="AL469" s="4">
        <v>1</v>
      </c>
      <c r="AM469" s="4">
        <v>1</v>
      </c>
      <c r="AN469" s="4">
        <v>9585.4654999999984</v>
      </c>
      <c r="AO469" s="4">
        <v>9585</v>
      </c>
      <c r="AP469" s="4">
        <v>0</v>
      </c>
      <c r="AQ469" s="77">
        <v>9585</v>
      </c>
      <c r="AR469" s="4"/>
    </row>
    <row r="470" spans="1:44">
      <c r="A470" s="2">
        <v>479278091</v>
      </c>
      <c r="B470" s="10" t="s">
        <v>702</v>
      </c>
      <c r="C470" s="15">
        <v>0</v>
      </c>
      <c r="D470" s="15">
        <v>0</v>
      </c>
      <c r="E470" s="15">
        <v>0</v>
      </c>
      <c r="F470" s="15">
        <v>0</v>
      </c>
      <c r="G470" s="15">
        <v>0</v>
      </c>
      <c r="H470" s="15">
        <v>1</v>
      </c>
      <c r="I470" s="15">
        <v>3.7499999999999999E-2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1</v>
      </c>
      <c r="R470" s="16">
        <v>1</v>
      </c>
      <c r="S470" s="15">
        <v>1</v>
      </c>
      <c r="U470" s="1">
        <v>458.20974999999999</v>
      </c>
      <c r="V470" s="1">
        <v>657.42</v>
      </c>
      <c r="W470" s="1">
        <v>4211.9586250000002</v>
      </c>
      <c r="X470" s="1">
        <v>753.59375</v>
      </c>
      <c r="Y470" s="1">
        <v>140.38624999999999</v>
      </c>
      <c r="Z470" s="1">
        <v>711.18937500000004</v>
      </c>
      <c r="AA470" s="1">
        <v>366.02</v>
      </c>
      <c r="AB470" s="1">
        <v>493.03</v>
      </c>
      <c r="AC470" s="1">
        <v>985.16699999999992</v>
      </c>
      <c r="AD470" s="1">
        <v>808.49074999999993</v>
      </c>
      <c r="AE470" s="1">
        <v>0</v>
      </c>
      <c r="AF470" s="4">
        <v>9585.4654999999984</v>
      </c>
      <c r="AG470" s="4"/>
      <c r="AH470" s="4">
        <v>479278091</v>
      </c>
      <c r="AI470" s="4" t="s">
        <v>1793</v>
      </c>
      <c r="AJ470" s="2" t="s">
        <v>1751</v>
      </c>
      <c r="AK470" s="2" t="s">
        <v>1581</v>
      </c>
      <c r="AL470" s="4">
        <v>1</v>
      </c>
      <c r="AM470" s="4">
        <v>1</v>
      </c>
      <c r="AN470" s="4">
        <v>9585.4654999999984</v>
      </c>
      <c r="AO470" s="4">
        <v>9585</v>
      </c>
      <c r="AP470" s="4">
        <v>0</v>
      </c>
      <c r="AQ470" s="77">
        <v>9585</v>
      </c>
      <c r="AR470" s="4"/>
    </row>
    <row r="471" spans="1:44">
      <c r="A471" s="2">
        <v>479278111</v>
      </c>
      <c r="B471" s="10" t="s">
        <v>702</v>
      </c>
      <c r="C471" s="15">
        <v>0</v>
      </c>
      <c r="D471" s="15">
        <v>0</v>
      </c>
      <c r="E471" s="15">
        <v>0</v>
      </c>
      <c r="F471" s="15">
        <v>0</v>
      </c>
      <c r="G471" s="15">
        <v>1</v>
      </c>
      <c r="H471" s="15">
        <v>6</v>
      </c>
      <c r="I471" s="15">
        <v>0.26250000000000001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15">
        <v>1</v>
      </c>
      <c r="P471" s="15">
        <v>4</v>
      </c>
      <c r="Q471" s="15">
        <v>7</v>
      </c>
      <c r="R471" s="16">
        <v>1</v>
      </c>
      <c r="S471" s="15">
        <v>10</v>
      </c>
      <c r="U471" s="1">
        <v>3207.4682499999999</v>
      </c>
      <c r="V471" s="1">
        <v>4601.9399999999996</v>
      </c>
      <c r="W471" s="1">
        <v>44413.470375000004</v>
      </c>
      <c r="X471" s="1">
        <v>5368.36625</v>
      </c>
      <c r="Y471" s="1">
        <v>1342.6837500000001</v>
      </c>
      <c r="Z471" s="1">
        <v>4716.5356250000004</v>
      </c>
      <c r="AA471" s="1">
        <v>2488.1099999999997</v>
      </c>
      <c r="AB471" s="1">
        <v>3171.99</v>
      </c>
      <c r="AC471" s="1">
        <v>9422.3590000000004</v>
      </c>
      <c r="AD471" s="1">
        <v>7329.8552499999996</v>
      </c>
      <c r="AE471" s="1">
        <v>0</v>
      </c>
      <c r="AF471" s="4">
        <v>86062.7785</v>
      </c>
      <c r="AG471" s="4"/>
      <c r="AH471" s="4">
        <v>479278111</v>
      </c>
      <c r="AI471" s="4" t="s">
        <v>1793</v>
      </c>
      <c r="AJ471" s="2" t="s">
        <v>1751</v>
      </c>
      <c r="AK471" s="2" t="s">
        <v>1794</v>
      </c>
      <c r="AL471" s="4">
        <v>1</v>
      </c>
      <c r="AM471" s="4">
        <v>7</v>
      </c>
      <c r="AN471" s="4">
        <v>86062.7785</v>
      </c>
      <c r="AO471" s="4">
        <v>12295</v>
      </c>
      <c r="AP471" s="4">
        <v>0</v>
      </c>
      <c r="AQ471" s="77">
        <v>12295</v>
      </c>
      <c r="AR471" s="4"/>
    </row>
    <row r="472" spans="1:44">
      <c r="A472" s="2">
        <v>479278114</v>
      </c>
      <c r="B472" s="10" t="s">
        <v>702</v>
      </c>
      <c r="C472" s="15">
        <v>0</v>
      </c>
      <c r="D472" s="15">
        <v>0</v>
      </c>
      <c r="E472" s="15">
        <v>0</v>
      </c>
      <c r="F472" s="15">
        <v>0</v>
      </c>
      <c r="G472" s="15">
        <v>4</v>
      </c>
      <c r="H472" s="15">
        <v>3</v>
      </c>
      <c r="I472" s="15">
        <v>0.26250000000000001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1</v>
      </c>
      <c r="Q472" s="15">
        <v>7</v>
      </c>
      <c r="R472" s="16">
        <v>1</v>
      </c>
      <c r="S472" s="15">
        <v>3</v>
      </c>
      <c r="U472" s="1">
        <v>3207.4682499999999</v>
      </c>
      <c r="V472" s="1">
        <v>4601.9399999999996</v>
      </c>
      <c r="W472" s="1">
        <v>27506.870375000002</v>
      </c>
      <c r="X472" s="1">
        <v>5647.9962500000001</v>
      </c>
      <c r="Y472" s="1">
        <v>1064.81375</v>
      </c>
      <c r="Z472" s="1">
        <v>3931.1656250000001</v>
      </c>
      <c r="AA472" s="1">
        <v>2266.02</v>
      </c>
      <c r="AB472" s="1">
        <v>2334.33</v>
      </c>
      <c r="AC472" s="1">
        <v>7472.4090000000006</v>
      </c>
      <c r="AD472" s="1">
        <v>6078.3152499999997</v>
      </c>
      <c r="AE472" s="1">
        <v>0</v>
      </c>
      <c r="AF472" s="4">
        <v>64111.328500000003</v>
      </c>
      <c r="AG472" s="4"/>
      <c r="AH472" s="4">
        <v>479278114</v>
      </c>
      <c r="AI472" s="4" t="s">
        <v>1793</v>
      </c>
      <c r="AJ472" s="2" t="s">
        <v>1751</v>
      </c>
      <c r="AK472" s="2" t="s">
        <v>1578</v>
      </c>
      <c r="AL472" s="4">
        <v>1</v>
      </c>
      <c r="AM472" s="4">
        <v>7</v>
      </c>
      <c r="AN472" s="4">
        <v>64111.328500000003</v>
      </c>
      <c r="AO472" s="4">
        <v>9159</v>
      </c>
      <c r="AP472" s="4">
        <v>0</v>
      </c>
      <c r="AQ472" s="77">
        <v>9159</v>
      </c>
      <c r="AR472" s="4"/>
    </row>
    <row r="473" spans="1:44">
      <c r="A473" s="2">
        <v>479278117</v>
      </c>
      <c r="B473" s="10" t="s">
        <v>702</v>
      </c>
      <c r="C473" s="15">
        <v>0</v>
      </c>
      <c r="D473" s="15">
        <v>0</v>
      </c>
      <c r="E473" s="15">
        <v>0</v>
      </c>
      <c r="F473" s="15">
        <v>0</v>
      </c>
      <c r="G473" s="15">
        <v>3</v>
      </c>
      <c r="H473" s="15">
        <v>8</v>
      </c>
      <c r="I473" s="15">
        <v>0.41249999999999998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15">
        <v>1</v>
      </c>
      <c r="P473" s="15">
        <v>2</v>
      </c>
      <c r="Q473" s="15">
        <v>11</v>
      </c>
      <c r="R473" s="16">
        <v>1</v>
      </c>
      <c r="S473" s="15">
        <v>6</v>
      </c>
      <c r="U473" s="1">
        <v>5040.3072499999998</v>
      </c>
      <c r="V473" s="1">
        <v>7231.619999999999</v>
      </c>
      <c r="W473" s="1">
        <v>51917.784875000005</v>
      </c>
      <c r="X473" s="1">
        <v>8569.1612499999992</v>
      </c>
      <c r="Y473" s="1">
        <v>1761.3887500000001</v>
      </c>
      <c r="Z473" s="1">
        <v>7037.7131250000002</v>
      </c>
      <c r="AA473" s="1">
        <v>3804.13</v>
      </c>
      <c r="AB473" s="1">
        <v>4585.67</v>
      </c>
      <c r="AC473" s="1">
        <v>12360.746999999999</v>
      </c>
      <c r="AD473" s="1">
        <v>9925.1282499999998</v>
      </c>
      <c r="AE473" s="1">
        <v>0</v>
      </c>
      <c r="AF473" s="4">
        <v>112233.6505</v>
      </c>
      <c r="AG473" s="4"/>
      <c r="AH473" s="4">
        <v>479278117</v>
      </c>
      <c r="AI473" s="4" t="s">
        <v>1793</v>
      </c>
      <c r="AJ473" s="2" t="s">
        <v>1751</v>
      </c>
      <c r="AK473" s="2" t="s">
        <v>1582</v>
      </c>
      <c r="AL473" s="4">
        <v>1</v>
      </c>
      <c r="AM473" s="4">
        <v>11</v>
      </c>
      <c r="AN473" s="4">
        <v>112233.6505</v>
      </c>
      <c r="AO473" s="4">
        <v>10203</v>
      </c>
      <c r="AP473" s="4">
        <v>0</v>
      </c>
      <c r="AQ473" s="77">
        <v>10203</v>
      </c>
      <c r="AR473" s="4"/>
    </row>
    <row r="474" spans="1:44">
      <c r="A474" s="2">
        <v>479278137</v>
      </c>
      <c r="B474" s="10" t="s">
        <v>702</v>
      </c>
      <c r="C474" s="15">
        <v>0</v>
      </c>
      <c r="D474" s="15">
        <v>0</v>
      </c>
      <c r="E474" s="15">
        <v>0</v>
      </c>
      <c r="F474" s="15">
        <v>0</v>
      </c>
      <c r="G474" s="15">
        <v>6</v>
      </c>
      <c r="H474" s="15">
        <v>13</v>
      </c>
      <c r="I474" s="15">
        <v>0.71250000000000002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3</v>
      </c>
      <c r="P474" s="15">
        <v>6</v>
      </c>
      <c r="Q474" s="15">
        <v>19</v>
      </c>
      <c r="R474" s="16">
        <v>1</v>
      </c>
      <c r="S474" s="15">
        <v>9</v>
      </c>
      <c r="U474" s="1">
        <v>8705.9852499999997</v>
      </c>
      <c r="V474" s="1">
        <v>12490.98</v>
      </c>
      <c r="W474" s="1">
        <v>101376.053875</v>
      </c>
      <c r="X474" s="1">
        <v>14877.54125</v>
      </c>
      <c r="Y474" s="1">
        <v>3325.5987499999997</v>
      </c>
      <c r="Z474" s="1">
        <v>11941.858125000002</v>
      </c>
      <c r="AA474" s="1">
        <v>6510.2000000000007</v>
      </c>
      <c r="AB474" s="1">
        <v>7692.25</v>
      </c>
      <c r="AC474" s="1">
        <v>23337.722999999998</v>
      </c>
      <c r="AD474" s="1">
        <v>18457.774250000002</v>
      </c>
      <c r="AE474" s="1">
        <v>0</v>
      </c>
      <c r="AF474" s="4">
        <v>208715.9645</v>
      </c>
      <c r="AG474" s="4"/>
      <c r="AH474" s="4">
        <v>479278137</v>
      </c>
      <c r="AI474" s="4" t="s">
        <v>1793</v>
      </c>
      <c r="AJ474" s="2" t="s">
        <v>1751</v>
      </c>
      <c r="AK474" s="2" t="s">
        <v>1713</v>
      </c>
      <c r="AL474" s="4">
        <v>1</v>
      </c>
      <c r="AM474" s="4">
        <v>19</v>
      </c>
      <c r="AN474" s="4">
        <v>208715.9645</v>
      </c>
      <c r="AO474" s="4">
        <v>10985</v>
      </c>
      <c r="AP474" s="4">
        <v>0</v>
      </c>
      <c r="AQ474" s="77">
        <v>10985</v>
      </c>
      <c r="AR474" s="4"/>
    </row>
    <row r="475" spans="1:44">
      <c r="A475" s="2">
        <v>479278159</v>
      </c>
      <c r="B475" s="10" t="s">
        <v>702</v>
      </c>
      <c r="C475" s="15">
        <v>0</v>
      </c>
      <c r="D475" s="15">
        <v>0</v>
      </c>
      <c r="E475" s="15">
        <v>0</v>
      </c>
      <c r="F475" s="15">
        <v>0</v>
      </c>
      <c r="G475" s="15">
        <v>2</v>
      </c>
      <c r="H475" s="15">
        <v>2</v>
      </c>
      <c r="I475" s="15">
        <v>0.15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15">
        <v>1</v>
      </c>
      <c r="P475" s="15">
        <v>0</v>
      </c>
      <c r="Q475" s="15">
        <v>4</v>
      </c>
      <c r="R475" s="16">
        <v>1</v>
      </c>
      <c r="S475" s="15">
        <v>6</v>
      </c>
      <c r="U475" s="1">
        <v>1832.8389999999999</v>
      </c>
      <c r="V475" s="1">
        <v>2629.68</v>
      </c>
      <c r="W475" s="1">
        <v>17461.574500000002</v>
      </c>
      <c r="X475" s="1">
        <v>3200.7950000000001</v>
      </c>
      <c r="Y475" s="1">
        <v>637.85500000000002</v>
      </c>
      <c r="Z475" s="1">
        <v>2321.1775000000002</v>
      </c>
      <c r="AA475" s="1">
        <v>1316.02</v>
      </c>
      <c r="AB475" s="1">
        <v>1413.6799999999998</v>
      </c>
      <c r="AC475" s="1">
        <v>4476.2279999999992</v>
      </c>
      <c r="AD475" s="1">
        <v>3606.0429999999997</v>
      </c>
      <c r="AE475" s="1">
        <v>0</v>
      </c>
      <c r="AF475" s="4">
        <v>38895.892</v>
      </c>
      <c r="AG475" s="4"/>
      <c r="AH475" s="4">
        <v>479278159</v>
      </c>
      <c r="AI475" s="4" t="s">
        <v>1793</v>
      </c>
      <c r="AJ475" s="2" t="s">
        <v>1751</v>
      </c>
      <c r="AK475" s="2" t="s">
        <v>1714</v>
      </c>
      <c r="AL475" s="4">
        <v>1</v>
      </c>
      <c r="AM475" s="4">
        <v>4</v>
      </c>
      <c r="AN475" s="4">
        <v>38895.892</v>
      </c>
      <c r="AO475" s="4">
        <v>9724</v>
      </c>
      <c r="AP475" s="4">
        <v>0</v>
      </c>
      <c r="AQ475" s="77">
        <v>9724</v>
      </c>
      <c r="AR475" s="4"/>
    </row>
    <row r="476" spans="1:44">
      <c r="A476" s="2">
        <v>479278161</v>
      </c>
      <c r="B476" s="10" t="s">
        <v>702</v>
      </c>
      <c r="C476" s="15">
        <v>0</v>
      </c>
      <c r="D476" s="15">
        <v>0</v>
      </c>
      <c r="E476" s="15">
        <v>0</v>
      </c>
      <c r="F476" s="15">
        <v>0</v>
      </c>
      <c r="G476" s="15">
        <v>1</v>
      </c>
      <c r="H476" s="15">
        <v>2</v>
      </c>
      <c r="I476" s="15">
        <v>0.1125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3</v>
      </c>
      <c r="R476" s="16">
        <v>1</v>
      </c>
      <c r="S476" s="15">
        <v>1</v>
      </c>
      <c r="U476" s="1">
        <v>1374.62925</v>
      </c>
      <c r="V476" s="1">
        <v>1972.2599999999998</v>
      </c>
      <c r="W476" s="1">
        <v>11387.535875</v>
      </c>
      <c r="X476" s="1">
        <v>2353.99125</v>
      </c>
      <c r="Y476" s="1">
        <v>425.08875</v>
      </c>
      <c r="Z476" s="1">
        <v>1871.778125</v>
      </c>
      <c r="AA476" s="1">
        <v>1024.03</v>
      </c>
      <c r="AB476" s="1">
        <v>1199.8699999999999</v>
      </c>
      <c r="AC476" s="1">
        <v>2983.0910000000003</v>
      </c>
      <c r="AD476" s="1">
        <v>2453.6422499999999</v>
      </c>
      <c r="AE476" s="1">
        <v>0</v>
      </c>
      <c r="AF476" s="4">
        <v>27045.916499999999</v>
      </c>
      <c r="AG476" s="4"/>
      <c r="AH476" s="4">
        <v>479278161</v>
      </c>
      <c r="AI476" s="4" t="s">
        <v>1793</v>
      </c>
      <c r="AJ476" s="2" t="s">
        <v>1751</v>
      </c>
      <c r="AK476" s="2" t="s">
        <v>1715</v>
      </c>
      <c r="AL476" s="4">
        <v>1</v>
      </c>
      <c r="AM476" s="4">
        <v>3</v>
      </c>
      <c r="AN476" s="4">
        <v>27045.916499999999</v>
      </c>
      <c r="AO476" s="4">
        <v>9015</v>
      </c>
      <c r="AP476" s="4">
        <v>0</v>
      </c>
      <c r="AQ476" s="77">
        <v>9015</v>
      </c>
      <c r="AR476" s="4"/>
    </row>
    <row r="477" spans="1:44">
      <c r="A477" s="2">
        <v>479278191</v>
      </c>
      <c r="B477" s="10" t="s">
        <v>702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8</v>
      </c>
      <c r="I477" s="15">
        <v>0.3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2</v>
      </c>
      <c r="Q477" s="15">
        <v>8</v>
      </c>
      <c r="R477" s="16">
        <v>1</v>
      </c>
      <c r="S477" s="15">
        <v>6</v>
      </c>
      <c r="U477" s="1">
        <v>3665.6779999999999</v>
      </c>
      <c r="V477" s="1">
        <v>5259.36</v>
      </c>
      <c r="W477" s="1">
        <v>39916.509000000005</v>
      </c>
      <c r="X477" s="1">
        <v>6028.75</v>
      </c>
      <c r="Y477" s="1">
        <v>1259.99</v>
      </c>
      <c r="Z477" s="1">
        <v>5689.5150000000003</v>
      </c>
      <c r="AA477" s="1">
        <v>2928.16</v>
      </c>
      <c r="AB477" s="1">
        <v>3944.24</v>
      </c>
      <c r="AC477" s="1">
        <v>8842.0959999999995</v>
      </c>
      <c r="AD477" s="1">
        <v>7099.405999999999</v>
      </c>
      <c r="AE477" s="1">
        <v>0</v>
      </c>
      <c r="AF477" s="4">
        <v>84633.704000000012</v>
      </c>
      <c r="AG477" s="4"/>
      <c r="AH477" s="4">
        <v>479278191</v>
      </c>
      <c r="AI477" s="4" t="s">
        <v>1793</v>
      </c>
      <c r="AJ477" s="2" t="s">
        <v>1751</v>
      </c>
      <c r="AK477" s="2" t="s">
        <v>1795</v>
      </c>
      <c r="AL477" s="4">
        <v>1</v>
      </c>
      <c r="AM477" s="4">
        <v>8</v>
      </c>
      <c r="AN477" s="4">
        <v>84633.704000000012</v>
      </c>
      <c r="AO477" s="4">
        <v>10579</v>
      </c>
      <c r="AP477" s="4">
        <v>0</v>
      </c>
      <c r="AQ477" s="77">
        <v>10579</v>
      </c>
      <c r="AR477" s="4"/>
    </row>
    <row r="478" spans="1:44">
      <c r="A478" s="2">
        <v>479278210</v>
      </c>
      <c r="B478" s="10" t="s">
        <v>702</v>
      </c>
      <c r="C478" s="15">
        <v>0</v>
      </c>
      <c r="D478" s="15">
        <v>0</v>
      </c>
      <c r="E478" s="15">
        <v>0</v>
      </c>
      <c r="F478" s="15">
        <v>0</v>
      </c>
      <c r="G478" s="15">
        <v>11</v>
      </c>
      <c r="H478" s="15">
        <v>35</v>
      </c>
      <c r="I478" s="15">
        <v>1.7250000000000001</v>
      </c>
      <c r="J478" s="15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2</v>
      </c>
      <c r="P478" s="15">
        <v>4</v>
      </c>
      <c r="Q478" s="15">
        <v>46</v>
      </c>
      <c r="R478" s="16">
        <v>1</v>
      </c>
      <c r="S478" s="15">
        <v>3</v>
      </c>
      <c r="U478" s="1">
        <v>21077.648499999999</v>
      </c>
      <c r="V478" s="1">
        <v>30241.319999999996</v>
      </c>
      <c r="W478" s="1">
        <v>198117.47675</v>
      </c>
      <c r="X478" s="1">
        <v>35690.622499999998</v>
      </c>
      <c r="Y478" s="1">
        <v>6899.3375000000005</v>
      </c>
      <c r="Z478" s="1">
        <v>29835.021250000002</v>
      </c>
      <c r="AA478" s="1">
        <v>16022.59</v>
      </c>
      <c r="AB478" s="1">
        <v>19607.96</v>
      </c>
      <c r="AC478" s="1">
        <v>48416.451999999997</v>
      </c>
      <c r="AD478" s="1">
        <v>39337.644499999995</v>
      </c>
      <c r="AE478" s="1">
        <v>0</v>
      </c>
      <c r="AF478" s="4">
        <v>445246.07300000003</v>
      </c>
      <c r="AG478" s="4"/>
      <c r="AH478" s="4">
        <v>479278210</v>
      </c>
      <c r="AI478" s="4" t="s">
        <v>1793</v>
      </c>
      <c r="AJ478" s="2" t="s">
        <v>1751</v>
      </c>
      <c r="AK478" s="2" t="s">
        <v>1583</v>
      </c>
      <c r="AL478" s="4">
        <v>1</v>
      </c>
      <c r="AM478" s="4">
        <v>46</v>
      </c>
      <c r="AN478" s="4">
        <v>445246.07300000003</v>
      </c>
      <c r="AO478" s="4">
        <v>9679</v>
      </c>
      <c r="AP478" s="4">
        <v>0</v>
      </c>
      <c r="AQ478" s="77">
        <v>9679</v>
      </c>
      <c r="AR478" s="4"/>
    </row>
    <row r="479" spans="1:44">
      <c r="A479" s="2">
        <v>479278227</v>
      </c>
      <c r="B479" s="10" t="s">
        <v>702</v>
      </c>
      <c r="C479" s="15">
        <v>0</v>
      </c>
      <c r="D479" s="15">
        <v>0</v>
      </c>
      <c r="E479" s="15">
        <v>0</v>
      </c>
      <c r="F479" s="15">
        <v>0</v>
      </c>
      <c r="G479" s="15">
        <v>0</v>
      </c>
      <c r="H479" s="15">
        <v>3</v>
      </c>
      <c r="I479" s="15">
        <v>0.1125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3</v>
      </c>
      <c r="R479" s="16">
        <v>1</v>
      </c>
      <c r="S479" s="15">
        <v>1</v>
      </c>
      <c r="U479" s="1">
        <v>1374.62925</v>
      </c>
      <c r="V479" s="1">
        <v>1972.2599999999998</v>
      </c>
      <c r="W479" s="1">
        <v>12635.875875</v>
      </c>
      <c r="X479" s="1">
        <v>2260.78125</v>
      </c>
      <c r="Y479" s="1">
        <v>421.15875</v>
      </c>
      <c r="Z479" s="1">
        <v>2133.5681250000002</v>
      </c>
      <c r="AA479" s="1">
        <v>1098.06</v>
      </c>
      <c r="AB479" s="1">
        <v>1479.09</v>
      </c>
      <c r="AC479" s="1">
        <v>2955.5010000000002</v>
      </c>
      <c r="AD479" s="1">
        <v>2425.4722499999998</v>
      </c>
      <c r="AE479" s="1">
        <v>0</v>
      </c>
      <c r="AF479" s="4">
        <v>28756.396499999999</v>
      </c>
      <c r="AG479" s="4"/>
      <c r="AH479" s="4">
        <v>479278227</v>
      </c>
      <c r="AI479" s="4" t="s">
        <v>1793</v>
      </c>
      <c r="AJ479" s="2" t="s">
        <v>1751</v>
      </c>
      <c r="AK479" s="2" t="s">
        <v>1723</v>
      </c>
      <c r="AL479" s="4">
        <v>1</v>
      </c>
      <c r="AM479" s="4">
        <v>3</v>
      </c>
      <c r="AN479" s="4">
        <v>28756.396499999999</v>
      </c>
      <c r="AO479" s="4">
        <v>9585</v>
      </c>
      <c r="AP479" s="4">
        <v>0</v>
      </c>
      <c r="AQ479" s="77">
        <v>9585</v>
      </c>
      <c r="AR479" s="4"/>
    </row>
    <row r="480" spans="1:44">
      <c r="A480" s="2">
        <v>479278278</v>
      </c>
      <c r="B480" s="10" t="s">
        <v>702</v>
      </c>
      <c r="C480" s="15">
        <v>0</v>
      </c>
      <c r="D480" s="15">
        <v>0</v>
      </c>
      <c r="E480" s="15">
        <v>0</v>
      </c>
      <c r="F480" s="15">
        <v>0</v>
      </c>
      <c r="G480" s="15">
        <v>20</v>
      </c>
      <c r="H480" s="15">
        <v>28</v>
      </c>
      <c r="I480" s="15">
        <v>1.8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1</v>
      </c>
      <c r="P480" s="15">
        <v>4</v>
      </c>
      <c r="Q480" s="15">
        <v>48</v>
      </c>
      <c r="R480" s="16">
        <v>1</v>
      </c>
      <c r="S480" s="15">
        <v>2</v>
      </c>
      <c r="U480" s="1">
        <v>21994.067999999999</v>
      </c>
      <c r="V480" s="1">
        <v>31556.159999999996</v>
      </c>
      <c r="W480" s="1">
        <v>192133.31400000001</v>
      </c>
      <c r="X480" s="1">
        <v>38036.699999999997</v>
      </c>
      <c r="Y480" s="1">
        <v>7145.6399999999994</v>
      </c>
      <c r="Z480" s="1">
        <v>28901.29</v>
      </c>
      <c r="AA480" s="1">
        <v>16088.36</v>
      </c>
      <c r="AB480" s="1">
        <v>18081.04</v>
      </c>
      <c r="AC480" s="1">
        <v>50145.066000000006</v>
      </c>
      <c r="AD480" s="1">
        <v>40886.106</v>
      </c>
      <c r="AE480" s="1">
        <v>0</v>
      </c>
      <c r="AF480" s="4">
        <v>444967.74399999995</v>
      </c>
      <c r="AG480" s="4"/>
      <c r="AH480" s="4">
        <v>479278278</v>
      </c>
      <c r="AI480" s="4" t="s">
        <v>1793</v>
      </c>
      <c r="AJ480" s="2" t="s">
        <v>1751</v>
      </c>
      <c r="AK480" s="2" t="s">
        <v>1751</v>
      </c>
      <c r="AL480" s="4">
        <v>1</v>
      </c>
      <c r="AM480" s="4">
        <v>48</v>
      </c>
      <c r="AN480" s="4">
        <v>444967.74399999995</v>
      </c>
      <c r="AO480" s="4">
        <v>9270</v>
      </c>
      <c r="AP480" s="4">
        <v>0</v>
      </c>
      <c r="AQ480" s="77">
        <v>9270</v>
      </c>
      <c r="AR480" s="4"/>
    </row>
    <row r="481" spans="1:44">
      <c r="A481" s="2">
        <v>479278281</v>
      </c>
      <c r="B481" s="10" t="s">
        <v>702</v>
      </c>
      <c r="C481" s="15">
        <v>0</v>
      </c>
      <c r="D481" s="15">
        <v>0</v>
      </c>
      <c r="E481" s="15">
        <v>0</v>
      </c>
      <c r="F481" s="15">
        <v>0</v>
      </c>
      <c r="G481" s="15">
        <v>19</v>
      </c>
      <c r="H481" s="15">
        <v>33</v>
      </c>
      <c r="I481" s="15">
        <v>1.95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10</v>
      </c>
      <c r="P481" s="15">
        <v>14</v>
      </c>
      <c r="Q481" s="15">
        <v>52</v>
      </c>
      <c r="R481" s="16">
        <v>1</v>
      </c>
      <c r="S481" s="15">
        <v>9</v>
      </c>
      <c r="U481" s="1">
        <v>23826.906999999999</v>
      </c>
      <c r="V481" s="1">
        <v>34185.839999999997</v>
      </c>
      <c r="W481" s="1">
        <v>272207.06849999999</v>
      </c>
      <c r="X481" s="1">
        <v>40957.864999999998</v>
      </c>
      <c r="Y481" s="1">
        <v>9067.2350000000006</v>
      </c>
      <c r="Z481" s="1">
        <v>32007.837499999998</v>
      </c>
      <c r="AA481" s="1">
        <v>17626.47</v>
      </c>
      <c r="AB481" s="1">
        <v>20332.38</v>
      </c>
      <c r="AC481" s="1">
        <v>63630.254000000001</v>
      </c>
      <c r="AD481" s="1">
        <v>50383.229000000007</v>
      </c>
      <c r="AE481" s="1">
        <v>0</v>
      </c>
      <c r="AF481" s="4">
        <v>564225.08600000001</v>
      </c>
      <c r="AG481" s="4"/>
      <c r="AH481" s="4">
        <v>479278281</v>
      </c>
      <c r="AI481" s="4" t="s">
        <v>1793</v>
      </c>
      <c r="AJ481" s="2" t="s">
        <v>1751</v>
      </c>
      <c r="AK481" s="2" t="s">
        <v>1709</v>
      </c>
      <c r="AL481" s="4">
        <v>1</v>
      </c>
      <c r="AM481" s="4">
        <v>52</v>
      </c>
      <c r="AN481" s="4">
        <v>564225.08600000001</v>
      </c>
      <c r="AO481" s="4">
        <v>10850</v>
      </c>
      <c r="AP481" s="4">
        <v>0</v>
      </c>
      <c r="AQ481" s="77">
        <v>10850</v>
      </c>
      <c r="AR481" s="4"/>
    </row>
    <row r="482" spans="1:44">
      <c r="A482" s="2">
        <v>479278309</v>
      </c>
      <c r="B482" s="10" t="s">
        <v>702</v>
      </c>
      <c r="C482" s="15">
        <v>0</v>
      </c>
      <c r="D482" s="15">
        <v>0</v>
      </c>
      <c r="E482" s="15">
        <v>0</v>
      </c>
      <c r="F482" s="15">
        <v>0</v>
      </c>
      <c r="G482" s="15">
        <v>2</v>
      </c>
      <c r="H482" s="15">
        <v>2</v>
      </c>
      <c r="I482" s="15">
        <v>0.15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1</v>
      </c>
      <c r="P482" s="15">
        <v>1</v>
      </c>
      <c r="Q482" s="15">
        <v>4</v>
      </c>
      <c r="R482" s="16">
        <v>1</v>
      </c>
      <c r="S482" s="15">
        <v>10</v>
      </c>
      <c r="U482" s="1">
        <v>1832.8389999999999</v>
      </c>
      <c r="V482" s="1">
        <v>2629.68</v>
      </c>
      <c r="W482" s="1">
        <v>20822.394500000002</v>
      </c>
      <c r="X482" s="1">
        <v>3200.7950000000001</v>
      </c>
      <c r="Y482" s="1">
        <v>711.82499999999993</v>
      </c>
      <c r="Z482" s="1">
        <v>2321.1775000000002</v>
      </c>
      <c r="AA482" s="1">
        <v>1316.02</v>
      </c>
      <c r="AB482" s="1">
        <v>1413.6799999999998</v>
      </c>
      <c r="AC482" s="1">
        <v>4995.2879999999996</v>
      </c>
      <c r="AD482" s="1">
        <v>3947.203</v>
      </c>
      <c r="AE482" s="1">
        <v>0</v>
      </c>
      <c r="AF482" s="4">
        <v>43190.902000000002</v>
      </c>
      <c r="AG482" s="4"/>
      <c r="AH482" s="4">
        <v>479278309</v>
      </c>
      <c r="AI482" s="4" t="s">
        <v>1793</v>
      </c>
      <c r="AJ482" s="2" t="s">
        <v>1751</v>
      </c>
      <c r="AK482" s="2" t="s">
        <v>1796</v>
      </c>
      <c r="AL482" s="4">
        <v>1</v>
      </c>
      <c r="AM482" s="4">
        <v>4</v>
      </c>
      <c r="AN482" s="4">
        <v>43190.902000000002</v>
      </c>
      <c r="AO482" s="4">
        <v>10798</v>
      </c>
      <c r="AP482" s="4">
        <v>0</v>
      </c>
      <c r="AQ482" s="77">
        <v>10798</v>
      </c>
      <c r="AR482" s="4"/>
    </row>
    <row r="483" spans="1:44">
      <c r="A483" s="2">
        <v>479278325</v>
      </c>
      <c r="B483" s="10" t="s">
        <v>702</v>
      </c>
      <c r="C483" s="15">
        <v>0</v>
      </c>
      <c r="D483" s="15">
        <v>0</v>
      </c>
      <c r="E483" s="15">
        <v>0</v>
      </c>
      <c r="F483" s="15">
        <v>0</v>
      </c>
      <c r="G483" s="15">
        <v>3</v>
      </c>
      <c r="H483" s="15">
        <v>0</v>
      </c>
      <c r="I483" s="15">
        <v>0.1125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1</v>
      </c>
      <c r="P483" s="15">
        <v>0</v>
      </c>
      <c r="Q483" s="15">
        <v>3</v>
      </c>
      <c r="R483" s="16">
        <v>1</v>
      </c>
      <c r="S483" s="15">
        <v>8</v>
      </c>
      <c r="U483" s="1">
        <v>1374.62925</v>
      </c>
      <c r="V483" s="1">
        <v>1972.2599999999998</v>
      </c>
      <c r="W483" s="1">
        <v>12063.875875</v>
      </c>
      <c r="X483" s="1">
        <v>2540.4112500000001</v>
      </c>
      <c r="Y483" s="1">
        <v>502.77874999999995</v>
      </c>
      <c r="Z483" s="1">
        <v>1348.1981250000001</v>
      </c>
      <c r="AA483" s="1">
        <v>875.97</v>
      </c>
      <c r="AB483" s="1">
        <v>641.43000000000006</v>
      </c>
      <c r="AC483" s="1">
        <v>3528.3209999999999</v>
      </c>
      <c r="AD483" s="1">
        <v>2832.0722500000002</v>
      </c>
      <c r="AE483" s="1">
        <v>0</v>
      </c>
      <c r="AF483" s="4">
        <v>27679.946500000002</v>
      </c>
      <c r="AG483" s="4"/>
      <c r="AH483" s="4">
        <v>479278325</v>
      </c>
      <c r="AI483" s="4" t="s">
        <v>1793</v>
      </c>
      <c r="AJ483" s="2" t="s">
        <v>1751</v>
      </c>
      <c r="AK483" s="2" t="s">
        <v>1756</v>
      </c>
      <c r="AL483" s="4">
        <v>1</v>
      </c>
      <c r="AM483" s="4">
        <v>3</v>
      </c>
      <c r="AN483" s="4">
        <v>27679.946500000002</v>
      </c>
      <c r="AO483" s="4">
        <v>9227</v>
      </c>
      <c r="AP483" s="4">
        <v>0</v>
      </c>
      <c r="AQ483" s="77">
        <v>9227</v>
      </c>
      <c r="AR483" s="4"/>
    </row>
    <row r="484" spans="1:44">
      <c r="A484" s="2">
        <v>479278332</v>
      </c>
      <c r="B484" s="10" t="s">
        <v>702</v>
      </c>
      <c r="C484" s="15">
        <v>0</v>
      </c>
      <c r="D484" s="15">
        <v>0</v>
      </c>
      <c r="E484" s="15">
        <v>0</v>
      </c>
      <c r="F484" s="15">
        <v>0</v>
      </c>
      <c r="G484" s="15">
        <v>2</v>
      </c>
      <c r="H484" s="15">
        <v>4</v>
      </c>
      <c r="I484" s="15">
        <v>0.22500000000000001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1</v>
      </c>
      <c r="P484" s="15">
        <v>2</v>
      </c>
      <c r="Q484" s="15">
        <v>6</v>
      </c>
      <c r="R484" s="16">
        <v>1</v>
      </c>
      <c r="S484" s="15">
        <v>10</v>
      </c>
      <c r="U484" s="1">
        <v>2749.2584999999999</v>
      </c>
      <c r="V484" s="1">
        <v>3944.5199999999995</v>
      </c>
      <c r="W484" s="1">
        <v>32481.93175</v>
      </c>
      <c r="X484" s="1">
        <v>4707.9825000000001</v>
      </c>
      <c r="Y484" s="1">
        <v>1063.8074999999999</v>
      </c>
      <c r="Z484" s="1">
        <v>3743.5562500000001</v>
      </c>
      <c r="AA484" s="1">
        <v>2048.06</v>
      </c>
      <c r="AB484" s="1">
        <v>2399.7399999999998</v>
      </c>
      <c r="AC484" s="1">
        <v>7465.3420000000006</v>
      </c>
      <c r="AD484" s="1">
        <v>5892.6345000000001</v>
      </c>
      <c r="AE484" s="1">
        <v>0</v>
      </c>
      <c r="AF484" s="4">
        <v>66496.832999999999</v>
      </c>
      <c r="AG484" s="4"/>
      <c r="AH484" s="4">
        <v>479278332</v>
      </c>
      <c r="AI484" s="4" t="s">
        <v>1793</v>
      </c>
      <c r="AJ484" s="2" t="s">
        <v>1751</v>
      </c>
      <c r="AK484" s="2" t="s">
        <v>1757</v>
      </c>
      <c r="AL484" s="4">
        <v>1</v>
      </c>
      <c r="AM484" s="4">
        <v>6</v>
      </c>
      <c r="AN484" s="4">
        <v>66496.832999999999</v>
      </c>
      <c r="AO484" s="4">
        <v>11083</v>
      </c>
      <c r="AP484" s="4">
        <v>0</v>
      </c>
      <c r="AQ484" s="77">
        <v>11083</v>
      </c>
      <c r="AR484" s="4"/>
    </row>
    <row r="485" spans="1:44">
      <c r="A485" s="2">
        <v>479278605</v>
      </c>
      <c r="B485" s="10" t="s">
        <v>702</v>
      </c>
      <c r="C485" s="15">
        <v>0</v>
      </c>
      <c r="D485" s="15">
        <v>0</v>
      </c>
      <c r="E485" s="15">
        <v>0</v>
      </c>
      <c r="F485" s="15">
        <v>0</v>
      </c>
      <c r="G485" s="15">
        <v>20</v>
      </c>
      <c r="H485" s="15">
        <v>35</v>
      </c>
      <c r="I485" s="15">
        <v>2.0625</v>
      </c>
      <c r="J485" s="15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2</v>
      </c>
      <c r="P485" s="15">
        <v>4</v>
      </c>
      <c r="Q485" s="15">
        <v>55</v>
      </c>
      <c r="R485" s="16">
        <v>1</v>
      </c>
      <c r="S485" s="15">
        <v>2</v>
      </c>
      <c r="U485" s="1">
        <v>25201.536250000001</v>
      </c>
      <c r="V485" s="1">
        <v>36158.1</v>
      </c>
      <c r="W485" s="1">
        <v>224602.24437500001</v>
      </c>
      <c r="X485" s="1">
        <v>43311.856250000004</v>
      </c>
      <c r="Y485" s="1">
        <v>8194.0437499999989</v>
      </c>
      <c r="Z485" s="1">
        <v>33879.615624999999</v>
      </c>
      <c r="AA485" s="1">
        <v>18650.5</v>
      </c>
      <c r="AB485" s="1">
        <v>21532.25</v>
      </c>
      <c r="AC485" s="1">
        <v>57502.285000000003</v>
      </c>
      <c r="AD485" s="1">
        <v>46848.571250000001</v>
      </c>
      <c r="AE485" s="1">
        <v>0</v>
      </c>
      <c r="AF485" s="4">
        <v>515881.0025</v>
      </c>
      <c r="AG485" s="4"/>
      <c r="AH485" s="4">
        <v>479278605</v>
      </c>
      <c r="AI485" s="4" t="s">
        <v>1793</v>
      </c>
      <c r="AJ485" s="2" t="s">
        <v>1751</v>
      </c>
      <c r="AK485" s="2" t="s">
        <v>1585</v>
      </c>
      <c r="AL485" s="4">
        <v>1</v>
      </c>
      <c r="AM485" s="4">
        <v>55</v>
      </c>
      <c r="AN485" s="4">
        <v>515881.0025</v>
      </c>
      <c r="AO485" s="4">
        <v>9380</v>
      </c>
      <c r="AP485" s="4">
        <v>0</v>
      </c>
      <c r="AQ485" s="77">
        <v>9380</v>
      </c>
      <c r="AR485" s="4"/>
    </row>
    <row r="486" spans="1:44">
      <c r="A486" s="2">
        <v>479278615</v>
      </c>
      <c r="B486" s="10" t="s">
        <v>702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1</v>
      </c>
      <c r="I486" s="15">
        <v>3.7499999999999999E-2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1</v>
      </c>
      <c r="R486" s="16">
        <v>1</v>
      </c>
      <c r="S486" s="15">
        <v>1</v>
      </c>
      <c r="U486" s="1">
        <v>458.20974999999999</v>
      </c>
      <c r="V486" s="1">
        <v>657.42</v>
      </c>
      <c r="W486" s="1">
        <v>4211.9586250000002</v>
      </c>
      <c r="X486" s="1">
        <v>753.59375</v>
      </c>
      <c r="Y486" s="1">
        <v>140.38624999999999</v>
      </c>
      <c r="Z486" s="1">
        <v>711.18937500000004</v>
      </c>
      <c r="AA486" s="1">
        <v>366.02</v>
      </c>
      <c r="AB486" s="1">
        <v>493.03</v>
      </c>
      <c r="AC486" s="1">
        <v>985.16699999999992</v>
      </c>
      <c r="AD486" s="1">
        <v>808.49074999999993</v>
      </c>
      <c r="AE486" s="1">
        <v>0</v>
      </c>
      <c r="AF486" s="4">
        <v>9585.4654999999984</v>
      </c>
      <c r="AG486" s="4"/>
      <c r="AH486" s="4">
        <v>479278615</v>
      </c>
      <c r="AI486" s="4" t="s">
        <v>1793</v>
      </c>
      <c r="AJ486" s="2" t="s">
        <v>1751</v>
      </c>
      <c r="AK486" s="2" t="s">
        <v>1786</v>
      </c>
      <c r="AL486" s="4">
        <v>1</v>
      </c>
      <c r="AM486" s="4">
        <v>1</v>
      </c>
      <c r="AN486" s="4">
        <v>9585.4654999999984</v>
      </c>
      <c r="AO486" s="4">
        <v>9585</v>
      </c>
      <c r="AP486" s="4">
        <v>0</v>
      </c>
      <c r="AQ486" s="77">
        <v>9585</v>
      </c>
      <c r="AR486" s="4"/>
    </row>
    <row r="487" spans="1:44">
      <c r="A487" s="2">
        <v>479278670</v>
      </c>
      <c r="B487" s="10" t="s">
        <v>702</v>
      </c>
      <c r="C487" s="15">
        <v>0</v>
      </c>
      <c r="D487" s="15">
        <v>0</v>
      </c>
      <c r="E487" s="15">
        <v>0</v>
      </c>
      <c r="F487" s="15">
        <v>0</v>
      </c>
      <c r="G487" s="15">
        <v>4</v>
      </c>
      <c r="H487" s="15">
        <v>10</v>
      </c>
      <c r="I487" s="15">
        <v>0.52500000000000002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2</v>
      </c>
      <c r="Q487" s="15">
        <v>14</v>
      </c>
      <c r="R487" s="16">
        <v>1</v>
      </c>
      <c r="S487" s="15">
        <v>3</v>
      </c>
      <c r="U487" s="1">
        <v>6414.9364999999998</v>
      </c>
      <c r="V487" s="1">
        <v>9203.8799999999992</v>
      </c>
      <c r="W487" s="1">
        <v>60007.100750000005</v>
      </c>
      <c r="X487" s="1">
        <v>10923.1525</v>
      </c>
      <c r="Y487" s="1">
        <v>2113.9075000000003</v>
      </c>
      <c r="Z487" s="1">
        <v>8909.4912499999991</v>
      </c>
      <c r="AA487" s="1">
        <v>4828.16</v>
      </c>
      <c r="AB487" s="1">
        <v>5785.5399999999991</v>
      </c>
      <c r="AC487" s="1">
        <v>14834.458000000001</v>
      </c>
      <c r="AD487" s="1">
        <v>12043.950499999999</v>
      </c>
      <c r="AE487" s="1">
        <v>0</v>
      </c>
      <c r="AF487" s="4">
        <v>135064.57699999999</v>
      </c>
      <c r="AG487" s="4"/>
      <c r="AH487" s="4">
        <v>479278670</v>
      </c>
      <c r="AI487" s="4" t="s">
        <v>1793</v>
      </c>
      <c r="AJ487" s="2" t="s">
        <v>1751</v>
      </c>
      <c r="AK487" s="2" t="s">
        <v>1586</v>
      </c>
      <c r="AL487" s="4">
        <v>1</v>
      </c>
      <c r="AM487" s="4">
        <v>14</v>
      </c>
      <c r="AN487" s="4">
        <v>135064.57699999999</v>
      </c>
      <c r="AO487" s="4">
        <v>9647</v>
      </c>
      <c r="AP487" s="4">
        <v>0</v>
      </c>
      <c r="AQ487" s="77">
        <v>9647</v>
      </c>
      <c r="AR487" s="4"/>
    </row>
    <row r="488" spans="1:44">
      <c r="A488" s="2">
        <v>479278672</v>
      </c>
      <c r="B488" s="10" t="s">
        <v>702</v>
      </c>
      <c r="C488" s="15">
        <v>0</v>
      </c>
      <c r="D488" s="15">
        <v>0</v>
      </c>
      <c r="E488" s="15">
        <v>0</v>
      </c>
      <c r="F488" s="15">
        <v>0</v>
      </c>
      <c r="G488" s="15">
        <v>1</v>
      </c>
      <c r="H488" s="15">
        <v>1</v>
      </c>
      <c r="I488" s="15">
        <v>7.4999999999999997E-2</v>
      </c>
      <c r="J488" s="15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2</v>
      </c>
      <c r="R488" s="16">
        <v>1</v>
      </c>
      <c r="S488" s="15">
        <v>1</v>
      </c>
      <c r="U488" s="1">
        <v>916.41949999999997</v>
      </c>
      <c r="V488" s="1">
        <v>1314.84</v>
      </c>
      <c r="W488" s="1">
        <v>7175.5772500000003</v>
      </c>
      <c r="X488" s="1">
        <v>1600.3975</v>
      </c>
      <c r="Y488" s="1">
        <v>284.70249999999999</v>
      </c>
      <c r="Z488" s="1">
        <v>1160.5887500000001</v>
      </c>
      <c r="AA488" s="1">
        <v>658.01</v>
      </c>
      <c r="AB488" s="1">
        <v>706.83999999999992</v>
      </c>
      <c r="AC488" s="1">
        <v>1997.9239999999998</v>
      </c>
      <c r="AD488" s="1">
        <v>1645.1514999999999</v>
      </c>
      <c r="AE488" s="1">
        <v>0</v>
      </c>
      <c r="AF488" s="4">
        <v>17460.451000000001</v>
      </c>
      <c r="AG488" s="4"/>
      <c r="AH488" s="4">
        <v>479278672</v>
      </c>
      <c r="AI488" s="4" t="s">
        <v>1793</v>
      </c>
      <c r="AJ488" s="2" t="s">
        <v>1751</v>
      </c>
      <c r="AK488" s="2" t="s">
        <v>1797</v>
      </c>
      <c r="AL488" s="4">
        <v>1</v>
      </c>
      <c r="AM488" s="4">
        <v>2</v>
      </c>
      <c r="AN488" s="4">
        <v>17460.451000000001</v>
      </c>
      <c r="AO488" s="4">
        <v>8730</v>
      </c>
      <c r="AP488" s="4">
        <v>0</v>
      </c>
      <c r="AQ488" s="77">
        <v>8730</v>
      </c>
      <c r="AR488" s="4"/>
    </row>
    <row r="489" spans="1:44">
      <c r="A489" s="2">
        <v>479278674</v>
      </c>
      <c r="B489" s="10" t="s">
        <v>702</v>
      </c>
      <c r="C489" s="15">
        <v>0</v>
      </c>
      <c r="D489" s="15">
        <v>0</v>
      </c>
      <c r="E489" s="15">
        <v>0</v>
      </c>
      <c r="F489" s="15">
        <v>0</v>
      </c>
      <c r="G489" s="15">
        <v>3</v>
      </c>
      <c r="H489" s="15">
        <v>2</v>
      </c>
      <c r="I489" s="15">
        <v>0.1875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1</v>
      </c>
      <c r="P489" s="15">
        <v>1</v>
      </c>
      <c r="Q489" s="15">
        <v>5</v>
      </c>
      <c r="R489" s="16">
        <v>1</v>
      </c>
      <c r="S489" s="15">
        <v>9</v>
      </c>
      <c r="U489" s="1">
        <v>2291.0487499999999</v>
      </c>
      <c r="V489" s="1">
        <v>3287.0999999999995</v>
      </c>
      <c r="W489" s="1">
        <v>23723.413124999999</v>
      </c>
      <c r="X489" s="1">
        <v>4047.5987500000001</v>
      </c>
      <c r="Y489" s="1">
        <v>854.76125000000002</v>
      </c>
      <c r="Z489" s="1">
        <v>2770.5768750000002</v>
      </c>
      <c r="AA489" s="1">
        <v>1608.01</v>
      </c>
      <c r="AB489" s="1">
        <v>1627.49</v>
      </c>
      <c r="AC489" s="1">
        <v>5998.3850000000002</v>
      </c>
      <c r="AD489" s="1">
        <v>4777.5037499999999</v>
      </c>
      <c r="AE489" s="1">
        <v>0</v>
      </c>
      <c r="AF489" s="4">
        <v>50985.887499999997</v>
      </c>
      <c r="AG489" s="4"/>
      <c r="AH489" s="4">
        <v>479278674</v>
      </c>
      <c r="AI489" s="4" t="s">
        <v>1793</v>
      </c>
      <c r="AJ489" s="2" t="s">
        <v>1751</v>
      </c>
      <c r="AK489" s="2" t="s">
        <v>1587</v>
      </c>
      <c r="AL489" s="4">
        <v>1</v>
      </c>
      <c r="AM489" s="4">
        <v>5</v>
      </c>
      <c r="AN489" s="4">
        <v>50985.887499999997</v>
      </c>
      <c r="AO489" s="4">
        <v>10197</v>
      </c>
      <c r="AP489" s="4">
        <v>0</v>
      </c>
      <c r="AQ489" s="77">
        <v>10197</v>
      </c>
      <c r="AR489" s="4"/>
    </row>
    <row r="490" spans="1:44">
      <c r="A490" s="2">
        <v>479278675</v>
      </c>
      <c r="B490" s="10" t="s">
        <v>702</v>
      </c>
      <c r="C490" s="15">
        <v>0</v>
      </c>
      <c r="D490" s="15">
        <v>0</v>
      </c>
      <c r="E490" s="15">
        <v>0</v>
      </c>
      <c r="F490" s="15">
        <v>0</v>
      </c>
      <c r="G490" s="15">
        <v>1</v>
      </c>
      <c r="H490" s="15">
        <v>0</v>
      </c>
      <c r="I490" s="15">
        <v>3.7499999999999999E-2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1</v>
      </c>
      <c r="P490" s="15">
        <v>0</v>
      </c>
      <c r="Q490" s="15">
        <v>1</v>
      </c>
      <c r="R490" s="16">
        <v>1</v>
      </c>
      <c r="S490" s="15">
        <v>10</v>
      </c>
      <c r="U490" s="1">
        <v>458.20974999999999</v>
      </c>
      <c r="V490" s="1">
        <v>657.42</v>
      </c>
      <c r="W490" s="1">
        <v>6199.238625</v>
      </c>
      <c r="X490" s="1">
        <v>846.80375000000004</v>
      </c>
      <c r="Y490" s="1">
        <v>215.52625</v>
      </c>
      <c r="Z490" s="1">
        <v>449.39937500000002</v>
      </c>
      <c r="AA490" s="1">
        <v>291.99</v>
      </c>
      <c r="AB490" s="1">
        <v>213.81</v>
      </c>
      <c r="AC490" s="1">
        <v>1512.4769999999999</v>
      </c>
      <c r="AD490" s="1">
        <v>1165.1107500000001</v>
      </c>
      <c r="AE490" s="1">
        <v>0</v>
      </c>
      <c r="AF490" s="4">
        <v>12009.985499999999</v>
      </c>
      <c r="AG490" s="4"/>
      <c r="AH490" s="4">
        <v>479278675</v>
      </c>
      <c r="AI490" s="4" t="s">
        <v>1793</v>
      </c>
      <c r="AJ490" s="2" t="s">
        <v>1751</v>
      </c>
      <c r="AK490" s="2" t="s">
        <v>1798</v>
      </c>
      <c r="AL490" s="4">
        <v>1</v>
      </c>
      <c r="AM490" s="4">
        <v>1</v>
      </c>
      <c r="AN490" s="4">
        <v>12009.985499999999</v>
      </c>
      <c r="AO490" s="4">
        <v>12010</v>
      </c>
      <c r="AP490" s="4">
        <v>0</v>
      </c>
      <c r="AQ490" s="77">
        <v>12010</v>
      </c>
      <c r="AR490" s="4"/>
    </row>
    <row r="491" spans="1:44">
      <c r="A491" s="2">
        <v>479278680</v>
      </c>
      <c r="B491" s="10" t="s">
        <v>702</v>
      </c>
      <c r="C491" s="15">
        <v>0</v>
      </c>
      <c r="D491" s="15">
        <v>0</v>
      </c>
      <c r="E491" s="15">
        <v>0</v>
      </c>
      <c r="F491" s="15">
        <v>0</v>
      </c>
      <c r="G491" s="15">
        <v>4</v>
      </c>
      <c r="H491" s="15">
        <v>2</v>
      </c>
      <c r="I491" s="15">
        <v>0.22500000000000001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1</v>
      </c>
      <c r="Q491" s="15">
        <v>6</v>
      </c>
      <c r="R491" s="16">
        <v>1</v>
      </c>
      <c r="S491" s="15">
        <v>4</v>
      </c>
      <c r="U491" s="1">
        <v>2749.2584999999999</v>
      </c>
      <c r="V491" s="1">
        <v>3944.5199999999995</v>
      </c>
      <c r="W491" s="1">
        <v>23326.211749999999</v>
      </c>
      <c r="X491" s="1">
        <v>4894.4025000000001</v>
      </c>
      <c r="Y491" s="1">
        <v>925.11749999999995</v>
      </c>
      <c r="Z491" s="1">
        <v>3219.9762500000002</v>
      </c>
      <c r="AA491" s="1">
        <v>1900</v>
      </c>
      <c r="AB491" s="1">
        <v>1841.3</v>
      </c>
      <c r="AC491" s="1">
        <v>6492.0819999999994</v>
      </c>
      <c r="AD491" s="1">
        <v>5273.0045</v>
      </c>
      <c r="AE491" s="1">
        <v>0</v>
      </c>
      <c r="AF491" s="4">
        <v>54565.873000000007</v>
      </c>
      <c r="AG491" s="4"/>
      <c r="AH491" s="4">
        <v>479278680</v>
      </c>
      <c r="AI491" s="4" t="s">
        <v>1793</v>
      </c>
      <c r="AJ491" s="2" t="s">
        <v>1751</v>
      </c>
      <c r="AK491" s="2" t="s">
        <v>1716</v>
      </c>
      <c r="AL491" s="4">
        <v>1</v>
      </c>
      <c r="AM491" s="4">
        <v>6</v>
      </c>
      <c r="AN491" s="4">
        <v>54565.873000000007</v>
      </c>
      <c r="AO491" s="4">
        <v>9094</v>
      </c>
      <c r="AP491" s="4">
        <v>0</v>
      </c>
      <c r="AQ491" s="77">
        <v>9094</v>
      </c>
      <c r="AR491" s="4"/>
    </row>
    <row r="492" spans="1:44">
      <c r="A492" s="2">
        <v>479278683</v>
      </c>
      <c r="B492" s="10" t="s">
        <v>702</v>
      </c>
      <c r="C492" s="15">
        <v>0</v>
      </c>
      <c r="D492" s="15">
        <v>0</v>
      </c>
      <c r="E492" s="15">
        <v>0</v>
      </c>
      <c r="F492" s="15">
        <v>0</v>
      </c>
      <c r="G492" s="15">
        <v>0</v>
      </c>
      <c r="H492" s="15">
        <v>10</v>
      </c>
      <c r="I492" s="15">
        <v>0.375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1</v>
      </c>
      <c r="Q492" s="15">
        <v>10</v>
      </c>
      <c r="R492" s="16">
        <v>1</v>
      </c>
      <c r="S492" s="15">
        <v>2</v>
      </c>
      <c r="U492" s="1">
        <v>4582.0974999999999</v>
      </c>
      <c r="V492" s="1">
        <v>6574.2</v>
      </c>
      <c r="W492" s="1">
        <v>45104.806250000001</v>
      </c>
      <c r="X492" s="1">
        <v>7535.9375</v>
      </c>
      <c r="Y492" s="1">
        <v>1469.5625000000002</v>
      </c>
      <c r="Z492" s="1">
        <v>7111.8937500000002</v>
      </c>
      <c r="AA492" s="1">
        <v>3660.2</v>
      </c>
      <c r="AB492" s="1">
        <v>4930.2999999999993</v>
      </c>
      <c r="AC492" s="1">
        <v>10312.719999999999</v>
      </c>
      <c r="AD492" s="1">
        <v>8387.9375</v>
      </c>
      <c r="AE492" s="1">
        <v>0</v>
      </c>
      <c r="AF492" s="4">
        <v>99669.654999999999</v>
      </c>
      <c r="AG492" s="4"/>
      <c r="AH492" s="4">
        <v>479278683</v>
      </c>
      <c r="AI492" s="4" t="s">
        <v>1793</v>
      </c>
      <c r="AJ492" s="2" t="s">
        <v>1751</v>
      </c>
      <c r="AK492" s="2" t="s">
        <v>1588</v>
      </c>
      <c r="AL492" s="4">
        <v>1</v>
      </c>
      <c r="AM492" s="4">
        <v>10</v>
      </c>
      <c r="AN492" s="4">
        <v>99669.654999999999</v>
      </c>
      <c r="AO492" s="4">
        <v>9967</v>
      </c>
      <c r="AP492" s="4">
        <v>0</v>
      </c>
      <c r="AQ492" s="77">
        <v>9967</v>
      </c>
      <c r="AR492" s="4"/>
    </row>
    <row r="493" spans="1:44">
      <c r="A493" s="2">
        <v>479278717</v>
      </c>
      <c r="B493" s="10" t="s">
        <v>702</v>
      </c>
      <c r="C493" s="15">
        <v>0</v>
      </c>
      <c r="D493" s="15">
        <v>0</v>
      </c>
      <c r="E493" s="15">
        <v>0</v>
      </c>
      <c r="F493" s="15">
        <v>0</v>
      </c>
      <c r="G493" s="15">
        <v>1</v>
      </c>
      <c r="H493" s="15">
        <v>2</v>
      </c>
      <c r="I493" s="15">
        <v>0.1125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1</v>
      </c>
      <c r="P493" s="15">
        <v>2</v>
      </c>
      <c r="Q493" s="15">
        <v>3</v>
      </c>
      <c r="R493" s="16">
        <v>1</v>
      </c>
      <c r="S493" s="15">
        <v>10</v>
      </c>
      <c r="U493" s="1">
        <v>1374.62925</v>
      </c>
      <c r="V493" s="1">
        <v>1972.2599999999998</v>
      </c>
      <c r="W493" s="1">
        <v>21094.395875000002</v>
      </c>
      <c r="X493" s="1">
        <v>2353.99125</v>
      </c>
      <c r="Y493" s="1">
        <v>638.71875</v>
      </c>
      <c r="Z493" s="1">
        <v>1871.778125</v>
      </c>
      <c r="AA493" s="1">
        <v>1024.03</v>
      </c>
      <c r="AB493" s="1">
        <v>1199.8699999999999</v>
      </c>
      <c r="AC493" s="1">
        <v>4482.2510000000002</v>
      </c>
      <c r="AD493" s="1">
        <v>3438.9922499999998</v>
      </c>
      <c r="AE493" s="1">
        <v>0</v>
      </c>
      <c r="AF493" s="4">
        <v>39450.916499999999</v>
      </c>
      <c r="AG493" s="4"/>
      <c r="AH493" s="4">
        <v>479278717</v>
      </c>
      <c r="AI493" s="4" t="s">
        <v>1793</v>
      </c>
      <c r="AJ493" s="2" t="s">
        <v>1751</v>
      </c>
      <c r="AK493" s="2" t="s">
        <v>1589</v>
      </c>
      <c r="AL493" s="4">
        <v>1</v>
      </c>
      <c r="AM493" s="4">
        <v>3</v>
      </c>
      <c r="AN493" s="4">
        <v>39450.916499999999</v>
      </c>
      <c r="AO493" s="4">
        <v>13150</v>
      </c>
      <c r="AP493" s="4">
        <v>0</v>
      </c>
      <c r="AQ493" s="77">
        <v>13150</v>
      </c>
      <c r="AR493" s="4"/>
    </row>
    <row r="494" spans="1:44">
      <c r="A494" s="2">
        <v>479278750</v>
      </c>
      <c r="B494" s="10" t="s">
        <v>702</v>
      </c>
      <c r="C494" s="15">
        <v>0</v>
      </c>
      <c r="D494" s="15">
        <v>0</v>
      </c>
      <c r="E494" s="15">
        <v>0</v>
      </c>
      <c r="F494" s="15">
        <v>0</v>
      </c>
      <c r="G494" s="15">
        <v>0</v>
      </c>
      <c r="H494" s="15">
        <v>1</v>
      </c>
      <c r="I494" s="15">
        <v>3.7499999999999999E-2</v>
      </c>
      <c r="J494" s="15">
        <v>0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1</v>
      </c>
      <c r="Q494" s="15">
        <v>1</v>
      </c>
      <c r="R494" s="16">
        <v>1</v>
      </c>
      <c r="S494" s="15">
        <v>10</v>
      </c>
      <c r="U494" s="1">
        <v>458.20974999999999</v>
      </c>
      <c r="V494" s="1">
        <v>657.42</v>
      </c>
      <c r="W494" s="1">
        <v>7447.5786250000001</v>
      </c>
      <c r="X494" s="1">
        <v>753.59375</v>
      </c>
      <c r="Y494" s="1">
        <v>211.59625</v>
      </c>
      <c r="Z494" s="1">
        <v>711.18937500000004</v>
      </c>
      <c r="AA494" s="1">
        <v>366.02</v>
      </c>
      <c r="AB494" s="1">
        <v>493.03</v>
      </c>
      <c r="AC494" s="1">
        <v>1484.8869999999999</v>
      </c>
      <c r="AD494" s="1">
        <v>1136.94075</v>
      </c>
      <c r="AE494" s="1">
        <v>0</v>
      </c>
      <c r="AF494" s="4">
        <v>13720.465500000002</v>
      </c>
      <c r="AG494" s="4"/>
      <c r="AH494" s="4">
        <v>479278750</v>
      </c>
      <c r="AI494" s="4" t="s">
        <v>1793</v>
      </c>
      <c r="AJ494" s="2" t="s">
        <v>1751</v>
      </c>
      <c r="AK494" s="2" t="s">
        <v>1590</v>
      </c>
      <c r="AL494" s="4">
        <v>1</v>
      </c>
      <c r="AM494" s="4">
        <v>1</v>
      </c>
      <c r="AN494" s="4">
        <v>13720.465500000002</v>
      </c>
      <c r="AO494" s="4">
        <v>13720</v>
      </c>
      <c r="AP494" s="4">
        <v>0</v>
      </c>
      <c r="AQ494" s="77">
        <v>13720</v>
      </c>
      <c r="AR494" s="4"/>
    </row>
    <row r="495" spans="1:44">
      <c r="A495" s="2">
        <v>479278755</v>
      </c>
      <c r="B495" s="10" t="s">
        <v>702</v>
      </c>
      <c r="C495" s="15">
        <v>0</v>
      </c>
      <c r="D495" s="15">
        <v>0</v>
      </c>
      <c r="E495" s="15">
        <v>0</v>
      </c>
      <c r="F495" s="15">
        <v>0</v>
      </c>
      <c r="G495" s="15">
        <v>1</v>
      </c>
      <c r="H495" s="15">
        <v>1</v>
      </c>
      <c r="I495" s="15">
        <v>7.4999999999999997E-2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2</v>
      </c>
      <c r="R495" s="16">
        <v>1</v>
      </c>
      <c r="S495" s="15">
        <v>1</v>
      </c>
      <c r="U495" s="1">
        <v>916.41949999999997</v>
      </c>
      <c r="V495" s="1">
        <v>1314.84</v>
      </c>
      <c r="W495" s="1">
        <v>7175.5772500000003</v>
      </c>
      <c r="X495" s="1">
        <v>1600.3975</v>
      </c>
      <c r="Y495" s="1">
        <v>284.70249999999999</v>
      </c>
      <c r="Z495" s="1">
        <v>1160.5887500000001</v>
      </c>
      <c r="AA495" s="1">
        <v>658.01</v>
      </c>
      <c r="AB495" s="1">
        <v>706.83999999999992</v>
      </c>
      <c r="AC495" s="1">
        <v>1997.9239999999998</v>
      </c>
      <c r="AD495" s="1">
        <v>1645.1514999999999</v>
      </c>
      <c r="AE495" s="1">
        <v>0</v>
      </c>
      <c r="AF495" s="4">
        <v>17460.451000000001</v>
      </c>
      <c r="AG495" s="4"/>
      <c r="AH495" s="4">
        <v>479278755</v>
      </c>
      <c r="AI495" s="4" t="s">
        <v>1793</v>
      </c>
      <c r="AJ495" s="2" t="s">
        <v>1751</v>
      </c>
      <c r="AK495" s="2" t="s">
        <v>1591</v>
      </c>
      <c r="AL495" s="4">
        <v>1</v>
      </c>
      <c r="AM495" s="4">
        <v>2</v>
      </c>
      <c r="AN495" s="4">
        <v>17460.451000000001</v>
      </c>
      <c r="AO495" s="4">
        <v>8730</v>
      </c>
      <c r="AP495" s="4">
        <v>0</v>
      </c>
      <c r="AQ495" s="77">
        <v>8730</v>
      </c>
      <c r="AR495" s="4"/>
    </row>
    <row r="496" spans="1:44">
      <c r="A496" s="2">
        <v>479278766</v>
      </c>
      <c r="B496" s="10" t="s">
        <v>702</v>
      </c>
      <c r="C496" s="15">
        <v>0</v>
      </c>
      <c r="D496" s="15">
        <v>0</v>
      </c>
      <c r="E496" s="15">
        <v>0</v>
      </c>
      <c r="F496" s="15">
        <v>0</v>
      </c>
      <c r="G496" s="15">
        <v>1</v>
      </c>
      <c r="H496" s="15">
        <v>2</v>
      </c>
      <c r="I496" s="15">
        <v>0.1125</v>
      </c>
      <c r="J496" s="15">
        <v>0</v>
      </c>
      <c r="K496" s="15">
        <v>0</v>
      </c>
      <c r="L496" s="15">
        <v>0</v>
      </c>
      <c r="M496" s="15">
        <v>0</v>
      </c>
      <c r="N496" s="15">
        <v>0</v>
      </c>
      <c r="O496" s="15">
        <v>1</v>
      </c>
      <c r="P496" s="15">
        <v>0</v>
      </c>
      <c r="Q496" s="15">
        <v>3</v>
      </c>
      <c r="R496" s="16">
        <v>1</v>
      </c>
      <c r="S496" s="15">
        <v>8</v>
      </c>
      <c r="U496" s="1">
        <v>1374.62925</v>
      </c>
      <c r="V496" s="1">
        <v>1972.2599999999998</v>
      </c>
      <c r="W496" s="1">
        <v>14560.555875</v>
      </c>
      <c r="X496" s="1">
        <v>2353.99125</v>
      </c>
      <c r="Y496" s="1">
        <v>494.91874999999999</v>
      </c>
      <c r="Z496" s="1">
        <v>1871.778125</v>
      </c>
      <c r="AA496" s="1">
        <v>1024.03</v>
      </c>
      <c r="AB496" s="1">
        <v>1199.8699999999999</v>
      </c>
      <c r="AC496" s="1">
        <v>3473.1410000000005</v>
      </c>
      <c r="AD496" s="1">
        <v>2775.73225</v>
      </c>
      <c r="AE496" s="1">
        <v>0</v>
      </c>
      <c r="AF496" s="4">
        <v>31100.906499999997</v>
      </c>
      <c r="AG496" s="4"/>
      <c r="AH496" s="4">
        <v>479278766</v>
      </c>
      <c r="AI496" s="4" t="s">
        <v>1793</v>
      </c>
      <c r="AJ496" s="2" t="s">
        <v>1751</v>
      </c>
      <c r="AK496" s="2" t="s">
        <v>1799</v>
      </c>
      <c r="AL496" s="4">
        <v>1</v>
      </c>
      <c r="AM496" s="4">
        <v>3</v>
      </c>
      <c r="AN496" s="4">
        <v>31100.906499999997</v>
      </c>
      <c r="AO496" s="4">
        <v>10367</v>
      </c>
      <c r="AP496" s="4">
        <v>0</v>
      </c>
      <c r="AQ496" s="77">
        <v>10367</v>
      </c>
      <c r="AR496" s="4"/>
    </row>
    <row r="497" spans="1:44">
      <c r="A497" s="2">
        <v>481035035</v>
      </c>
      <c r="B497" s="10" t="s">
        <v>703</v>
      </c>
      <c r="C497" s="15">
        <v>142</v>
      </c>
      <c r="D497" s="15">
        <v>0</v>
      </c>
      <c r="E497" s="15">
        <v>118</v>
      </c>
      <c r="F497" s="15">
        <v>513</v>
      </c>
      <c r="G497" s="15">
        <v>85</v>
      </c>
      <c r="H497" s="15">
        <v>0</v>
      </c>
      <c r="I497" s="15">
        <v>28.875</v>
      </c>
      <c r="J497" s="15">
        <v>0</v>
      </c>
      <c r="K497" s="15">
        <v>0</v>
      </c>
      <c r="L497" s="15">
        <v>0</v>
      </c>
      <c r="M497" s="15">
        <v>54</v>
      </c>
      <c r="N497" s="15">
        <v>0</v>
      </c>
      <c r="O497" s="15">
        <v>348</v>
      </c>
      <c r="P497" s="15">
        <v>114</v>
      </c>
      <c r="Q497" s="15">
        <v>841</v>
      </c>
      <c r="R497" s="16">
        <v>1.077</v>
      </c>
      <c r="S497" s="15">
        <v>10</v>
      </c>
      <c r="U497" s="1">
        <v>407824.28091749997</v>
      </c>
      <c r="V497" s="1">
        <v>595464.29628000001</v>
      </c>
      <c r="W497" s="1">
        <v>4653751.4653462498</v>
      </c>
      <c r="X497" s="1">
        <v>912157.52214749984</v>
      </c>
      <c r="Y497" s="1">
        <v>159286.43948249999</v>
      </c>
      <c r="Z497" s="1">
        <v>377016.23874999996</v>
      </c>
      <c r="AA497" s="1">
        <v>209556.72572999998</v>
      </c>
      <c r="AB497" s="1">
        <v>117270.27584999998</v>
      </c>
      <c r="AC497" s="1">
        <v>1117790.98728</v>
      </c>
      <c r="AD497" s="1">
        <v>885485.14750000008</v>
      </c>
      <c r="AE497" s="1">
        <v>0</v>
      </c>
      <c r="AF497" s="4">
        <v>9435603.3792837504</v>
      </c>
      <c r="AG497" s="4"/>
      <c r="AH497" s="4">
        <v>481035035</v>
      </c>
      <c r="AI497" s="4" t="s">
        <v>1800</v>
      </c>
      <c r="AJ497" s="2" t="s">
        <v>1559</v>
      </c>
      <c r="AK497" s="2" t="s">
        <v>1559</v>
      </c>
      <c r="AL497" s="4">
        <v>1</v>
      </c>
      <c r="AM497" s="4">
        <v>841</v>
      </c>
      <c r="AN497" s="4">
        <v>9435603.3792837504</v>
      </c>
      <c r="AO497" s="4">
        <v>11220</v>
      </c>
      <c r="AP497" s="4">
        <v>0</v>
      </c>
      <c r="AQ497" s="77">
        <v>11220</v>
      </c>
      <c r="AR497" s="4"/>
    </row>
    <row r="498" spans="1:44">
      <c r="A498" s="2">
        <v>481035040</v>
      </c>
      <c r="B498" s="10" t="s">
        <v>703</v>
      </c>
      <c r="C498" s="15">
        <v>0</v>
      </c>
      <c r="D498" s="15">
        <v>0</v>
      </c>
      <c r="E498" s="15">
        <v>0</v>
      </c>
      <c r="F498" s="15">
        <v>1</v>
      </c>
      <c r="G498" s="15">
        <v>0</v>
      </c>
      <c r="H498" s="15">
        <v>0</v>
      </c>
      <c r="I498" s="15">
        <v>3.7499999999999999E-2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1</v>
      </c>
      <c r="P498" s="15">
        <v>0</v>
      </c>
      <c r="Q498" s="15">
        <v>1</v>
      </c>
      <c r="R498" s="16">
        <v>1.077</v>
      </c>
      <c r="S498" s="15">
        <v>10</v>
      </c>
      <c r="U498" s="1">
        <v>493.49190074999996</v>
      </c>
      <c r="V498" s="1">
        <v>708.04133999999988</v>
      </c>
      <c r="W498" s="1">
        <v>7066.1524391249986</v>
      </c>
      <c r="X498" s="1">
        <v>1145.2966087499999</v>
      </c>
      <c r="Y498" s="1">
        <v>221.33023124999997</v>
      </c>
      <c r="Z498" s="1">
        <v>449.39937500000002</v>
      </c>
      <c r="AA498" s="1">
        <v>236.25072</v>
      </c>
      <c r="AB498" s="1">
        <v>140.97929999999999</v>
      </c>
      <c r="AC498" s="1">
        <v>1553.084619</v>
      </c>
      <c r="AD498" s="1">
        <v>1202.2407499999999</v>
      </c>
      <c r="AE498" s="1">
        <v>0</v>
      </c>
      <c r="AF498" s="4">
        <v>13216.267283874997</v>
      </c>
      <c r="AG498" s="4"/>
      <c r="AH498" s="4">
        <v>481035040</v>
      </c>
      <c r="AI498" s="4" t="s">
        <v>1800</v>
      </c>
      <c r="AJ498" s="2" t="s">
        <v>1559</v>
      </c>
      <c r="AK498" s="2" t="s">
        <v>1649</v>
      </c>
      <c r="AL498" s="4">
        <v>1</v>
      </c>
      <c r="AM498" s="4">
        <v>1</v>
      </c>
      <c r="AN498" s="4">
        <v>13216.267283874997</v>
      </c>
      <c r="AO498" s="4">
        <v>13216</v>
      </c>
      <c r="AP498" s="4">
        <v>0</v>
      </c>
      <c r="AQ498" s="77">
        <v>13216</v>
      </c>
      <c r="AR498" s="4"/>
    </row>
    <row r="499" spans="1:44">
      <c r="A499" s="2">
        <v>481035044</v>
      </c>
      <c r="B499" s="10" t="s">
        <v>703</v>
      </c>
      <c r="C499" s="15">
        <v>1</v>
      </c>
      <c r="D499" s="15">
        <v>0</v>
      </c>
      <c r="E499" s="15">
        <v>0</v>
      </c>
      <c r="F499" s="15">
        <v>6</v>
      </c>
      <c r="G499" s="15">
        <v>1</v>
      </c>
      <c r="H499" s="15">
        <v>0</v>
      </c>
      <c r="I499" s="15">
        <v>0.3</v>
      </c>
      <c r="J499" s="15">
        <v>0</v>
      </c>
      <c r="K499" s="15">
        <v>0</v>
      </c>
      <c r="L499" s="15">
        <v>0</v>
      </c>
      <c r="M499" s="15">
        <v>1</v>
      </c>
      <c r="N499" s="15">
        <v>0</v>
      </c>
      <c r="O499" s="15">
        <v>3</v>
      </c>
      <c r="P499" s="15">
        <v>0</v>
      </c>
      <c r="Q499" s="15">
        <v>9</v>
      </c>
      <c r="R499" s="16">
        <v>1.077</v>
      </c>
      <c r="S499" s="15">
        <v>8</v>
      </c>
      <c r="U499" s="1">
        <v>4143.9599760000001</v>
      </c>
      <c r="V499" s="1">
        <v>6018.3621599999997</v>
      </c>
      <c r="W499" s="1">
        <v>41779.822982999991</v>
      </c>
      <c r="X499" s="1">
        <v>9178.5494099999996</v>
      </c>
      <c r="Y499" s="1">
        <v>1503.12582</v>
      </c>
      <c r="Z499" s="1">
        <v>3813.355</v>
      </c>
      <c r="AA499" s="1">
        <v>2164.5545999999999</v>
      </c>
      <c r="AB499" s="1">
        <v>1264.1072100000001</v>
      </c>
      <c r="AC499" s="1">
        <v>10548.015222</v>
      </c>
      <c r="AD499" s="1">
        <v>8491.3859999999986</v>
      </c>
      <c r="AE499" s="1">
        <v>0</v>
      </c>
      <c r="AF499" s="4">
        <v>88905.238381000003</v>
      </c>
      <c r="AG499" s="4"/>
      <c r="AH499" s="4">
        <v>481035044</v>
      </c>
      <c r="AI499" s="4" t="s">
        <v>1800</v>
      </c>
      <c r="AJ499" s="2" t="s">
        <v>1559</v>
      </c>
      <c r="AK499" s="2" t="s">
        <v>1560</v>
      </c>
      <c r="AL499" s="4">
        <v>1</v>
      </c>
      <c r="AM499" s="4">
        <v>9</v>
      </c>
      <c r="AN499" s="4">
        <v>88905.238381000003</v>
      </c>
      <c r="AO499" s="4">
        <v>9878</v>
      </c>
      <c r="AP499" s="4">
        <v>0</v>
      </c>
      <c r="AQ499" s="77">
        <v>9878</v>
      </c>
      <c r="AR499" s="4"/>
    </row>
    <row r="500" spans="1:44">
      <c r="A500" s="2">
        <v>481035073</v>
      </c>
      <c r="B500" s="10" t="s">
        <v>703</v>
      </c>
      <c r="C500" s="15">
        <v>1</v>
      </c>
      <c r="D500" s="15">
        <v>0</v>
      </c>
      <c r="E500" s="15">
        <v>0</v>
      </c>
      <c r="F500" s="15">
        <v>1</v>
      </c>
      <c r="G500" s="15">
        <v>0</v>
      </c>
      <c r="H500" s="15">
        <v>0</v>
      </c>
      <c r="I500" s="15">
        <v>3.7499999999999999E-2</v>
      </c>
      <c r="J500" s="15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2</v>
      </c>
      <c r="R500" s="16">
        <v>1.077</v>
      </c>
      <c r="S500" s="15">
        <v>1</v>
      </c>
      <c r="U500" s="1">
        <v>689.51667075</v>
      </c>
      <c r="V500" s="1">
        <v>1062.07278</v>
      </c>
      <c r="W500" s="1">
        <v>5204.7087191249993</v>
      </c>
      <c r="X500" s="1">
        <v>1561.63249875</v>
      </c>
      <c r="Y500" s="1">
        <v>208.83703125</v>
      </c>
      <c r="Z500" s="1">
        <v>667.55937500000005</v>
      </c>
      <c r="AA500" s="1">
        <v>354.35453999999999</v>
      </c>
      <c r="AB500" s="1">
        <v>187.95804000000001</v>
      </c>
      <c r="AC500" s="1">
        <v>1465.6645290000001</v>
      </c>
      <c r="AD500" s="1">
        <v>1251.0707499999999</v>
      </c>
      <c r="AE500" s="1">
        <v>0</v>
      </c>
      <c r="AF500" s="4">
        <v>12653.374933874999</v>
      </c>
      <c r="AG500" s="4"/>
      <c r="AH500" s="4">
        <v>481035073</v>
      </c>
      <c r="AI500" s="4" t="s">
        <v>1800</v>
      </c>
      <c r="AJ500" s="2" t="s">
        <v>1559</v>
      </c>
      <c r="AK500" s="2" t="s">
        <v>1607</v>
      </c>
      <c r="AL500" s="4">
        <v>1</v>
      </c>
      <c r="AM500" s="4">
        <v>2</v>
      </c>
      <c r="AN500" s="4">
        <v>12653.374933874999</v>
      </c>
      <c r="AO500" s="4">
        <v>6327</v>
      </c>
      <c r="AP500" s="4">
        <v>0</v>
      </c>
      <c r="AQ500" s="77">
        <v>6327</v>
      </c>
      <c r="AR500" s="4"/>
    </row>
    <row r="501" spans="1:44">
      <c r="A501" s="2">
        <v>481035160</v>
      </c>
      <c r="B501" s="10" t="s">
        <v>703</v>
      </c>
      <c r="C501" s="15">
        <v>0</v>
      </c>
      <c r="D501" s="15">
        <v>0</v>
      </c>
      <c r="E501" s="15">
        <v>1</v>
      </c>
      <c r="F501" s="15">
        <v>0</v>
      </c>
      <c r="G501" s="15">
        <v>0</v>
      </c>
      <c r="H501" s="15">
        <v>0</v>
      </c>
      <c r="I501" s="15">
        <v>3.7499999999999999E-2</v>
      </c>
      <c r="J501" s="15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1</v>
      </c>
      <c r="Q501" s="15">
        <v>1</v>
      </c>
      <c r="R501" s="16">
        <v>1.077</v>
      </c>
      <c r="S501" s="15">
        <v>10</v>
      </c>
      <c r="U501" s="1">
        <v>493.49190074999996</v>
      </c>
      <c r="V501" s="1">
        <v>708.04133999999988</v>
      </c>
      <c r="W501" s="1">
        <v>7066.1955191249999</v>
      </c>
      <c r="X501" s="1">
        <v>1145.2966087499999</v>
      </c>
      <c r="Y501" s="1">
        <v>221.30869124999998</v>
      </c>
      <c r="Z501" s="1">
        <v>449.39937500000002</v>
      </c>
      <c r="AA501" s="1">
        <v>236.25072</v>
      </c>
      <c r="AB501" s="1">
        <v>93.989789999999985</v>
      </c>
      <c r="AC501" s="1">
        <v>1553.084619</v>
      </c>
      <c r="AD501" s="1">
        <v>1202.19075</v>
      </c>
      <c r="AE501" s="1">
        <v>0</v>
      </c>
      <c r="AF501" s="4">
        <v>13169.249313875</v>
      </c>
      <c r="AG501" s="4"/>
      <c r="AH501" s="4">
        <v>481035160</v>
      </c>
      <c r="AI501" s="4" t="s">
        <v>1800</v>
      </c>
      <c r="AJ501" s="2" t="s">
        <v>1559</v>
      </c>
      <c r="AK501" s="2" t="s">
        <v>1564</v>
      </c>
      <c r="AL501" s="4">
        <v>1</v>
      </c>
      <c r="AM501" s="4">
        <v>1</v>
      </c>
      <c r="AN501" s="4">
        <v>13169.249313875</v>
      </c>
      <c r="AO501" s="4">
        <v>13169</v>
      </c>
      <c r="AP501" s="4">
        <v>0</v>
      </c>
      <c r="AQ501" s="77">
        <v>13169</v>
      </c>
      <c r="AR501" s="4"/>
    </row>
    <row r="502" spans="1:44">
      <c r="A502" s="2">
        <v>481035199</v>
      </c>
      <c r="B502" s="10" t="s">
        <v>703</v>
      </c>
      <c r="C502" s="15">
        <v>0</v>
      </c>
      <c r="D502" s="15">
        <v>0</v>
      </c>
      <c r="E502" s="15">
        <v>0</v>
      </c>
      <c r="F502" s="15">
        <v>1</v>
      </c>
      <c r="G502" s="15">
        <v>0</v>
      </c>
      <c r="H502" s="15">
        <v>0</v>
      </c>
      <c r="I502" s="15">
        <v>3.7499999999999999E-2</v>
      </c>
      <c r="J502" s="15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1</v>
      </c>
      <c r="R502" s="16">
        <v>1.077</v>
      </c>
      <c r="S502" s="15">
        <v>1</v>
      </c>
      <c r="U502" s="1">
        <v>493.49190074999996</v>
      </c>
      <c r="V502" s="1">
        <v>708.04133999999988</v>
      </c>
      <c r="W502" s="1">
        <v>3581.3896991249999</v>
      </c>
      <c r="X502" s="1">
        <v>1145.2966087499999</v>
      </c>
      <c r="Y502" s="1">
        <v>144.63706124999999</v>
      </c>
      <c r="Z502" s="1">
        <v>449.39937500000002</v>
      </c>
      <c r="AA502" s="1">
        <v>236.25072</v>
      </c>
      <c r="AB502" s="1">
        <v>140.97929999999999</v>
      </c>
      <c r="AC502" s="1">
        <v>1014.886179</v>
      </c>
      <c r="AD502" s="1">
        <v>873.79075</v>
      </c>
      <c r="AE502" s="1">
        <v>0</v>
      </c>
      <c r="AF502" s="4">
        <v>8788.162933874999</v>
      </c>
      <c r="AG502" s="4"/>
      <c r="AH502" s="4">
        <v>481035199</v>
      </c>
      <c r="AI502" s="4" t="s">
        <v>1800</v>
      </c>
      <c r="AJ502" s="2" t="s">
        <v>1559</v>
      </c>
      <c r="AK502" s="2" t="s">
        <v>1801</v>
      </c>
      <c r="AL502" s="4">
        <v>1</v>
      </c>
      <c r="AM502" s="4">
        <v>1</v>
      </c>
      <c r="AN502" s="4">
        <v>8788.162933874999</v>
      </c>
      <c r="AO502" s="4">
        <v>8788</v>
      </c>
      <c r="AP502" s="4">
        <v>0</v>
      </c>
      <c r="AQ502" s="77">
        <v>8788</v>
      </c>
      <c r="AR502" s="4"/>
    </row>
    <row r="503" spans="1:44">
      <c r="A503" s="2">
        <v>481035220</v>
      </c>
      <c r="B503" s="10" t="s">
        <v>703</v>
      </c>
      <c r="C503" s="15">
        <v>0</v>
      </c>
      <c r="D503" s="15">
        <v>0</v>
      </c>
      <c r="E503" s="15">
        <v>0</v>
      </c>
      <c r="F503" s="15">
        <v>1</v>
      </c>
      <c r="G503" s="15">
        <v>0</v>
      </c>
      <c r="H503" s="15">
        <v>0</v>
      </c>
      <c r="I503" s="15">
        <v>3.7499999999999999E-2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1</v>
      </c>
      <c r="R503" s="16">
        <v>1.077</v>
      </c>
      <c r="S503" s="15">
        <v>1</v>
      </c>
      <c r="U503" s="1">
        <v>493.49190074999996</v>
      </c>
      <c r="V503" s="1">
        <v>708.04133999999988</v>
      </c>
      <c r="W503" s="1">
        <v>3581.3896991249999</v>
      </c>
      <c r="X503" s="1">
        <v>1145.2966087499999</v>
      </c>
      <c r="Y503" s="1">
        <v>144.63706124999999</v>
      </c>
      <c r="Z503" s="1">
        <v>449.39937500000002</v>
      </c>
      <c r="AA503" s="1">
        <v>236.25072</v>
      </c>
      <c r="AB503" s="1">
        <v>140.97929999999999</v>
      </c>
      <c r="AC503" s="1">
        <v>1014.886179</v>
      </c>
      <c r="AD503" s="1">
        <v>873.79075</v>
      </c>
      <c r="AE503" s="1">
        <v>0</v>
      </c>
      <c r="AF503" s="4">
        <v>8788.162933874999</v>
      </c>
      <c r="AG503" s="4"/>
      <c r="AH503" s="4">
        <v>481035220</v>
      </c>
      <c r="AI503" s="4" t="s">
        <v>1800</v>
      </c>
      <c r="AJ503" s="2" t="s">
        <v>1559</v>
      </c>
      <c r="AK503" s="2" t="s">
        <v>1571</v>
      </c>
      <c r="AL503" s="4">
        <v>1</v>
      </c>
      <c r="AM503" s="4">
        <v>1</v>
      </c>
      <c r="AN503" s="4">
        <v>8788.162933874999</v>
      </c>
      <c r="AO503" s="4">
        <v>8788</v>
      </c>
      <c r="AP503" s="4">
        <v>0</v>
      </c>
      <c r="AQ503" s="77">
        <v>8788</v>
      </c>
      <c r="AR503" s="4"/>
    </row>
    <row r="504" spans="1:44">
      <c r="A504" s="2">
        <v>481035243</v>
      </c>
      <c r="B504" s="10" t="s">
        <v>703</v>
      </c>
      <c r="C504" s="15">
        <v>0</v>
      </c>
      <c r="D504" s="15">
        <v>0</v>
      </c>
      <c r="E504" s="15">
        <v>0</v>
      </c>
      <c r="F504" s="15">
        <v>2</v>
      </c>
      <c r="G504" s="15">
        <v>0</v>
      </c>
      <c r="H504" s="15">
        <v>0</v>
      </c>
      <c r="I504" s="15">
        <v>7.4999999999999997E-2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2</v>
      </c>
      <c r="P504" s="15">
        <v>0</v>
      </c>
      <c r="Q504" s="15">
        <v>2</v>
      </c>
      <c r="R504" s="16">
        <v>1.077</v>
      </c>
      <c r="S504" s="15">
        <v>10</v>
      </c>
      <c r="U504" s="1">
        <v>986.98380149999991</v>
      </c>
      <c r="V504" s="1">
        <v>1416.0826799999998</v>
      </c>
      <c r="W504" s="1">
        <v>14132.304878249997</v>
      </c>
      <c r="X504" s="1">
        <v>2290.5932174999998</v>
      </c>
      <c r="Y504" s="1">
        <v>442.66046249999994</v>
      </c>
      <c r="Z504" s="1">
        <v>898.79875000000004</v>
      </c>
      <c r="AA504" s="1">
        <v>472.50144</v>
      </c>
      <c r="AB504" s="1">
        <v>281.95859999999999</v>
      </c>
      <c r="AC504" s="1">
        <v>3106.169238</v>
      </c>
      <c r="AD504" s="1">
        <v>2404.4814999999999</v>
      </c>
      <c r="AE504" s="1">
        <v>0</v>
      </c>
      <c r="AF504" s="4">
        <v>26432.534567749994</v>
      </c>
      <c r="AG504" s="4"/>
      <c r="AH504" s="4">
        <v>481035243</v>
      </c>
      <c r="AI504" s="4" t="s">
        <v>1800</v>
      </c>
      <c r="AJ504" s="2" t="s">
        <v>1559</v>
      </c>
      <c r="AK504" s="2" t="s">
        <v>1640</v>
      </c>
      <c r="AL504" s="4">
        <v>1</v>
      </c>
      <c r="AM504" s="4">
        <v>2</v>
      </c>
      <c r="AN504" s="4">
        <v>26432.534567749994</v>
      </c>
      <c r="AO504" s="4">
        <v>13216</v>
      </c>
      <c r="AP504" s="4">
        <v>0</v>
      </c>
      <c r="AQ504" s="77">
        <v>13216</v>
      </c>
      <c r="AR504" s="4"/>
    </row>
    <row r="505" spans="1:44">
      <c r="A505" s="2">
        <v>481035244</v>
      </c>
      <c r="B505" s="10" t="s">
        <v>703</v>
      </c>
      <c r="C505" s="15">
        <v>3</v>
      </c>
      <c r="D505" s="15">
        <v>0</v>
      </c>
      <c r="E505" s="15">
        <v>4</v>
      </c>
      <c r="F505" s="15">
        <v>7</v>
      </c>
      <c r="G505" s="15">
        <v>1</v>
      </c>
      <c r="H505" s="15">
        <v>0</v>
      </c>
      <c r="I505" s="15">
        <v>0.45</v>
      </c>
      <c r="J505" s="15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3</v>
      </c>
      <c r="P505" s="15">
        <v>3</v>
      </c>
      <c r="Q505" s="15">
        <v>14</v>
      </c>
      <c r="R505" s="16">
        <v>1.077</v>
      </c>
      <c r="S505" s="15">
        <v>9</v>
      </c>
      <c r="U505" s="1">
        <v>6509.9771189999992</v>
      </c>
      <c r="V505" s="1">
        <v>9558.5903999999991</v>
      </c>
      <c r="W505" s="1">
        <v>68163.549169499995</v>
      </c>
      <c r="X505" s="1">
        <v>14759.278005</v>
      </c>
      <c r="Y505" s="1">
        <v>2394.6502650000002</v>
      </c>
      <c r="Z505" s="1">
        <v>6047.2725000000009</v>
      </c>
      <c r="AA505" s="1">
        <v>3267.54261</v>
      </c>
      <c r="AB505" s="1">
        <v>1734.0238499999998</v>
      </c>
      <c r="AC505" s="1">
        <v>16804.801488000001</v>
      </c>
      <c r="AD505" s="1">
        <v>13531.618999999999</v>
      </c>
      <c r="AE505" s="1">
        <v>0</v>
      </c>
      <c r="AF505" s="4">
        <v>142771.30440650001</v>
      </c>
      <c r="AG505" s="4"/>
      <c r="AH505" s="4">
        <v>481035244</v>
      </c>
      <c r="AI505" s="4" t="s">
        <v>1800</v>
      </c>
      <c r="AJ505" s="2" t="s">
        <v>1559</v>
      </c>
      <c r="AK505" s="2" t="s">
        <v>1572</v>
      </c>
      <c r="AL505" s="4">
        <v>1</v>
      </c>
      <c r="AM505" s="4">
        <v>14</v>
      </c>
      <c r="AN505" s="4">
        <v>142771.30440650001</v>
      </c>
      <c r="AO505" s="4">
        <v>10198</v>
      </c>
      <c r="AP505" s="4">
        <v>0</v>
      </c>
      <c r="AQ505" s="77">
        <v>10198</v>
      </c>
      <c r="AR505" s="4"/>
    </row>
    <row r="506" spans="1:44">
      <c r="A506" s="2">
        <v>481035307</v>
      </c>
      <c r="B506" s="10" t="s">
        <v>703</v>
      </c>
      <c r="C506" s="15">
        <v>0</v>
      </c>
      <c r="D506" s="15">
        <v>0</v>
      </c>
      <c r="E506" s="15">
        <v>1</v>
      </c>
      <c r="F506" s="15">
        <v>0</v>
      </c>
      <c r="G506" s="15">
        <v>0</v>
      </c>
      <c r="H506" s="15">
        <v>0</v>
      </c>
      <c r="I506" s="15">
        <v>3.7499999999999999E-2</v>
      </c>
      <c r="J506" s="15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1</v>
      </c>
      <c r="R506" s="16">
        <v>1.077</v>
      </c>
      <c r="S506" s="15">
        <v>1</v>
      </c>
      <c r="U506" s="1">
        <v>493.49190074999996</v>
      </c>
      <c r="V506" s="1">
        <v>708.04133999999988</v>
      </c>
      <c r="W506" s="1">
        <v>3581.4327791250003</v>
      </c>
      <c r="X506" s="1">
        <v>1145.2966087499999</v>
      </c>
      <c r="Y506" s="1">
        <v>144.61552125</v>
      </c>
      <c r="Z506" s="1">
        <v>449.39937500000002</v>
      </c>
      <c r="AA506" s="1">
        <v>236.25072</v>
      </c>
      <c r="AB506" s="1">
        <v>93.989789999999985</v>
      </c>
      <c r="AC506" s="1">
        <v>1014.886179</v>
      </c>
      <c r="AD506" s="1">
        <v>873.74074999999993</v>
      </c>
      <c r="AE506" s="1">
        <v>0</v>
      </c>
      <c r="AF506" s="4">
        <v>8741.1449638749982</v>
      </c>
      <c r="AG506" s="4"/>
      <c r="AH506" s="4">
        <v>481035307</v>
      </c>
      <c r="AI506" s="4" t="s">
        <v>1800</v>
      </c>
      <c r="AJ506" s="2" t="s">
        <v>1559</v>
      </c>
      <c r="AK506" s="2" t="s">
        <v>1738</v>
      </c>
      <c r="AL506" s="4">
        <v>1</v>
      </c>
      <c r="AM506" s="4">
        <v>1</v>
      </c>
      <c r="AN506" s="4">
        <v>8741.1449638749982</v>
      </c>
      <c r="AO506" s="4">
        <v>8741</v>
      </c>
      <c r="AP506" s="4">
        <v>0</v>
      </c>
      <c r="AQ506" s="77">
        <v>8741</v>
      </c>
      <c r="AR506" s="4"/>
    </row>
    <row r="507" spans="1:44">
      <c r="A507" s="2">
        <v>481035336</v>
      </c>
      <c r="B507" s="10" t="s">
        <v>703</v>
      </c>
      <c r="C507" s="15">
        <v>0</v>
      </c>
      <c r="D507" s="15">
        <v>0</v>
      </c>
      <c r="E507" s="15">
        <v>0</v>
      </c>
      <c r="F507" s="15">
        <v>2</v>
      </c>
      <c r="G507" s="15">
        <v>1</v>
      </c>
      <c r="H507" s="15">
        <v>0</v>
      </c>
      <c r="I507" s="15">
        <v>0.1125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3</v>
      </c>
      <c r="P507" s="15">
        <v>0</v>
      </c>
      <c r="Q507" s="15">
        <v>3</v>
      </c>
      <c r="R507" s="16">
        <v>1.077</v>
      </c>
      <c r="S507" s="15">
        <v>10</v>
      </c>
      <c r="U507" s="1">
        <v>1480.4757022499998</v>
      </c>
      <c r="V507" s="1">
        <v>2124.1240199999997</v>
      </c>
      <c r="W507" s="1">
        <v>20808.884877374996</v>
      </c>
      <c r="X507" s="1">
        <v>3202.6008562499997</v>
      </c>
      <c r="Y507" s="1">
        <v>674.78223374999993</v>
      </c>
      <c r="Z507" s="1">
        <v>1348.1981250000001</v>
      </c>
      <c r="AA507" s="1">
        <v>786.97467000000006</v>
      </c>
      <c r="AB507" s="1">
        <v>512.23197000000005</v>
      </c>
      <c r="AC507" s="1">
        <v>4735.1069669999997</v>
      </c>
      <c r="AD507" s="1">
        <v>3569.5922499999997</v>
      </c>
      <c r="AE507" s="1">
        <v>0</v>
      </c>
      <c r="AF507" s="4">
        <v>39242.971671624997</v>
      </c>
      <c r="AG507" s="4"/>
      <c r="AH507" s="4">
        <v>481035336</v>
      </c>
      <c r="AI507" s="4" t="s">
        <v>1800</v>
      </c>
      <c r="AJ507" s="2" t="s">
        <v>1559</v>
      </c>
      <c r="AK507" s="2" t="s">
        <v>1576</v>
      </c>
      <c r="AL507" s="4">
        <v>1</v>
      </c>
      <c r="AM507" s="4">
        <v>3</v>
      </c>
      <c r="AN507" s="4">
        <v>39242.971671624997</v>
      </c>
      <c r="AO507" s="4">
        <v>13081</v>
      </c>
      <c r="AP507" s="4">
        <v>0</v>
      </c>
      <c r="AQ507" s="77">
        <v>13081</v>
      </c>
      <c r="AR507" s="4"/>
    </row>
    <row r="508" spans="1:44">
      <c r="A508" s="2">
        <v>481035780</v>
      </c>
      <c r="B508" s="10" t="s">
        <v>703</v>
      </c>
      <c r="C508" s="15">
        <v>0</v>
      </c>
      <c r="D508" s="15">
        <v>0</v>
      </c>
      <c r="E508" s="15">
        <v>0</v>
      </c>
      <c r="F508" s="15">
        <v>2</v>
      </c>
      <c r="G508" s="15">
        <v>0</v>
      </c>
      <c r="H508" s="15">
        <v>0</v>
      </c>
      <c r="I508" s="15">
        <v>7.4999999999999997E-2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2</v>
      </c>
      <c r="R508" s="16">
        <v>1.077</v>
      </c>
      <c r="S508" s="15">
        <v>1</v>
      </c>
      <c r="U508" s="1">
        <v>986.98380149999991</v>
      </c>
      <c r="V508" s="1">
        <v>1416.0826799999998</v>
      </c>
      <c r="W508" s="1">
        <v>7162.7793982499998</v>
      </c>
      <c r="X508" s="1">
        <v>2290.5932174999998</v>
      </c>
      <c r="Y508" s="1">
        <v>289.27412249999998</v>
      </c>
      <c r="Z508" s="1">
        <v>898.79875000000004</v>
      </c>
      <c r="AA508" s="1">
        <v>472.50144</v>
      </c>
      <c r="AB508" s="1">
        <v>281.95859999999999</v>
      </c>
      <c r="AC508" s="1">
        <v>2029.7723579999999</v>
      </c>
      <c r="AD508" s="1">
        <v>1747.5815</v>
      </c>
      <c r="AE508" s="1">
        <v>0</v>
      </c>
      <c r="AF508" s="4">
        <v>17576.325867749998</v>
      </c>
      <c r="AG508" s="4"/>
      <c r="AH508" s="4">
        <v>481035780</v>
      </c>
      <c r="AI508" s="4" t="s">
        <v>1800</v>
      </c>
      <c r="AJ508" s="2" t="s">
        <v>1559</v>
      </c>
      <c r="AK508" s="2" t="s">
        <v>1802</v>
      </c>
      <c r="AL508" s="4">
        <v>1</v>
      </c>
      <c r="AM508" s="4">
        <v>2</v>
      </c>
      <c r="AN508" s="4">
        <v>17576.325867749998</v>
      </c>
      <c r="AO508" s="4">
        <v>8788</v>
      </c>
      <c r="AP508" s="4">
        <v>0</v>
      </c>
      <c r="AQ508" s="77">
        <v>8788</v>
      </c>
      <c r="AR508" s="4"/>
    </row>
    <row r="509" spans="1:44">
      <c r="A509" s="2">
        <v>482204007</v>
      </c>
      <c r="B509" s="10" t="s">
        <v>124</v>
      </c>
      <c r="C509" s="15">
        <v>0</v>
      </c>
      <c r="D509" s="15">
        <v>0</v>
      </c>
      <c r="E509" s="15">
        <v>5</v>
      </c>
      <c r="F509" s="15">
        <v>26</v>
      </c>
      <c r="G509" s="15">
        <v>20</v>
      </c>
      <c r="H509" s="15">
        <v>0</v>
      </c>
      <c r="I509" s="15">
        <v>1.9125000000000001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2</v>
      </c>
      <c r="P509" s="15">
        <v>0</v>
      </c>
      <c r="Q509" s="15">
        <v>51</v>
      </c>
      <c r="R509" s="16">
        <v>1</v>
      </c>
      <c r="S509" s="15">
        <v>1</v>
      </c>
      <c r="U509" s="1">
        <v>23368.697250000001</v>
      </c>
      <c r="V509" s="1">
        <v>33528.42</v>
      </c>
      <c r="W509" s="1">
        <v>168265.90987500001</v>
      </c>
      <c r="X509" s="1">
        <v>49901.901250000003</v>
      </c>
      <c r="Y509" s="1">
        <v>7179.42875</v>
      </c>
      <c r="Z509" s="1">
        <v>22919.368125000001</v>
      </c>
      <c r="AA509" s="1">
        <v>12639.960000000001</v>
      </c>
      <c r="AB509" s="1">
        <v>8115.95</v>
      </c>
      <c r="AC509" s="1">
        <v>50379.697</v>
      </c>
      <c r="AD509" s="1">
        <v>44420.178249999997</v>
      </c>
      <c r="AE509" s="1">
        <v>0</v>
      </c>
      <c r="AF509" s="4">
        <v>420719.51050000003</v>
      </c>
      <c r="AG509" s="4"/>
      <c r="AH509" s="4">
        <v>482204007</v>
      </c>
      <c r="AI509" s="4" t="s">
        <v>1803</v>
      </c>
      <c r="AJ509" s="2" t="s">
        <v>1804</v>
      </c>
      <c r="AK509" s="2" t="s">
        <v>1760</v>
      </c>
      <c r="AL509" s="4">
        <v>1</v>
      </c>
      <c r="AM509" s="4">
        <v>51</v>
      </c>
      <c r="AN509" s="4">
        <v>420719.51050000003</v>
      </c>
      <c r="AO509" s="4">
        <v>8249</v>
      </c>
      <c r="AP509" s="4">
        <v>0</v>
      </c>
      <c r="AQ509" s="77">
        <v>8249</v>
      </c>
      <c r="AR509" s="4"/>
    </row>
    <row r="510" spans="1:44">
      <c r="A510" s="2">
        <v>482204105</v>
      </c>
      <c r="B510" s="10" t="s">
        <v>124</v>
      </c>
      <c r="C510" s="15">
        <v>0</v>
      </c>
      <c r="D510" s="15">
        <v>0</v>
      </c>
      <c r="E510" s="15">
        <v>1</v>
      </c>
      <c r="F510" s="15">
        <v>1</v>
      </c>
      <c r="G510" s="15">
        <v>0</v>
      </c>
      <c r="H510" s="15">
        <v>0</v>
      </c>
      <c r="I510" s="15">
        <v>7.4999999999999997E-2</v>
      </c>
      <c r="J510" s="15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2</v>
      </c>
      <c r="R510" s="16">
        <v>1</v>
      </c>
      <c r="S510" s="15">
        <v>1</v>
      </c>
      <c r="U510" s="1">
        <v>916.41949999999997</v>
      </c>
      <c r="V510" s="1">
        <v>1314.84</v>
      </c>
      <c r="W510" s="1">
        <v>6650.7172499999997</v>
      </c>
      <c r="X510" s="1">
        <v>2126.8274999999999</v>
      </c>
      <c r="Y510" s="1">
        <v>268.57249999999999</v>
      </c>
      <c r="Z510" s="1">
        <v>898.79875000000004</v>
      </c>
      <c r="AA510" s="1">
        <v>438.72</v>
      </c>
      <c r="AB510" s="1">
        <v>218.17000000000002</v>
      </c>
      <c r="AC510" s="1">
        <v>1884.654</v>
      </c>
      <c r="AD510" s="1">
        <v>1747.5315000000001</v>
      </c>
      <c r="AE510" s="1">
        <v>0</v>
      </c>
      <c r="AF510" s="4">
        <v>16465.251</v>
      </c>
      <c r="AG510" s="4"/>
      <c r="AH510" s="4">
        <v>482204105</v>
      </c>
      <c r="AI510" s="4" t="s">
        <v>1803</v>
      </c>
      <c r="AJ510" s="2" t="s">
        <v>1804</v>
      </c>
      <c r="AK510" s="2" t="s">
        <v>1805</v>
      </c>
      <c r="AL510" s="4">
        <v>1</v>
      </c>
      <c r="AM510" s="4">
        <v>2</v>
      </c>
      <c r="AN510" s="4">
        <v>16465.251</v>
      </c>
      <c r="AO510" s="4">
        <v>8233</v>
      </c>
      <c r="AP510" s="4">
        <v>0</v>
      </c>
      <c r="AQ510" s="77">
        <v>8233</v>
      </c>
      <c r="AR510" s="4"/>
    </row>
    <row r="511" spans="1:44">
      <c r="A511" s="2">
        <v>482204128</v>
      </c>
      <c r="B511" s="10" t="s">
        <v>124</v>
      </c>
      <c r="C511" s="15">
        <v>0</v>
      </c>
      <c r="D511" s="15">
        <v>0</v>
      </c>
      <c r="E511" s="15">
        <v>1</v>
      </c>
      <c r="F511" s="15">
        <v>0</v>
      </c>
      <c r="G511" s="15">
        <v>1</v>
      </c>
      <c r="H511" s="15">
        <v>0</v>
      </c>
      <c r="I511" s="15">
        <v>7.4999999999999997E-2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2</v>
      </c>
      <c r="R511" s="16">
        <v>1</v>
      </c>
      <c r="S511" s="15">
        <v>1</v>
      </c>
      <c r="U511" s="1">
        <v>916.41949999999997</v>
      </c>
      <c r="V511" s="1">
        <v>1314.84</v>
      </c>
      <c r="W511" s="1">
        <v>6288.9972500000003</v>
      </c>
      <c r="X511" s="1">
        <v>1910.2175000000002</v>
      </c>
      <c r="Y511" s="1">
        <v>278.59249999999997</v>
      </c>
      <c r="Z511" s="1">
        <v>898.79875000000004</v>
      </c>
      <c r="AA511" s="1">
        <v>511.35</v>
      </c>
      <c r="AB511" s="1">
        <v>301.08</v>
      </c>
      <c r="AC511" s="1">
        <v>1955.0840000000001</v>
      </c>
      <c r="AD511" s="1">
        <v>1710.4014999999999</v>
      </c>
      <c r="AE511" s="1">
        <v>0</v>
      </c>
      <c r="AF511" s="4">
        <v>16085.781000000003</v>
      </c>
      <c r="AG511" s="4"/>
      <c r="AH511" s="4">
        <v>482204128</v>
      </c>
      <c r="AI511" s="4" t="s">
        <v>1803</v>
      </c>
      <c r="AJ511" s="2" t="s">
        <v>1804</v>
      </c>
      <c r="AK511" s="2" t="s">
        <v>1684</v>
      </c>
      <c r="AL511" s="4">
        <v>1</v>
      </c>
      <c r="AM511" s="4">
        <v>2</v>
      </c>
      <c r="AN511" s="4">
        <v>16085.781000000003</v>
      </c>
      <c r="AO511" s="4">
        <v>8043</v>
      </c>
      <c r="AP511" s="4">
        <v>0</v>
      </c>
      <c r="AQ511" s="77">
        <v>8043</v>
      </c>
      <c r="AR511" s="4"/>
    </row>
    <row r="512" spans="1:44">
      <c r="A512" s="2">
        <v>482204204</v>
      </c>
      <c r="B512" s="10" t="s">
        <v>124</v>
      </c>
      <c r="C512" s="15">
        <v>0</v>
      </c>
      <c r="D512" s="15">
        <v>0</v>
      </c>
      <c r="E512" s="15">
        <v>18</v>
      </c>
      <c r="F512" s="15">
        <v>94</v>
      </c>
      <c r="G512" s="15">
        <v>44</v>
      </c>
      <c r="H512" s="15">
        <v>0</v>
      </c>
      <c r="I512" s="15">
        <v>5.85</v>
      </c>
      <c r="J512" s="15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6</v>
      </c>
      <c r="P512" s="15">
        <v>0</v>
      </c>
      <c r="Q512" s="15">
        <v>156</v>
      </c>
      <c r="R512" s="16">
        <v>1</v>
      </c>
      <c r="S512" s="15">
        <v>1</v>
      </c>
      <c r="U512" s="1">
        <v>71480.721000000005</v>
      </c>
      <c r="V512" s="1">
        <v>102557.51999999999</v>
      </c>
      <c r="W512" s="1">
        <v>520561.38549999997</v>
      </c>
      <c r="X512" s="1">
        <v>156361.70499999999</v>
      </c>
      <c r="Y512" s="1">
        <v>21780.795000000002</v>
      </c>
      <c r="Z512" s="1">
        <v>70106.302500000005</v>
      </c>
      <c r="AA512" s="1">
        <v>37415.880000000005</v>
      </c>
      <c r="AB512" s="1">
        <v>23283.1</v>
      </c>
      <c r="AC512" s="1">
        <v>152839.19200000001</v>
      </c>
      <c r="AD512" s="1">
        <v>136475.837</v>
      </c>
      <c r="AE512" s="1">
        <v>0</v>
      </c>
      <c r="AF512" s="4">
        <v>1292862.4380000001</v>
      </c>
      <c r="AG512" s="4"/>
      <c r="AH512" s="4">
        <v>482204204</v>
      </c>
      <c r="AI512" s="4" t="s">
        <v>1803</v>
      </c>
      <c r="AJ512" s="2" t="s">
        <v>1804</v>
      </c>
      <c r="AK512" s="2" t="s">
        <v>1804</v>
      </c>
      <c r="AL512" s="4">
        <v>1</v>
      </c>
      <c r="AM512" s="4">
        <v>156</v>
      </c>
      <c r="AN512" s="4">
        <v>1292862.4380000001</v>
      </c>
      <c r="AO512" s="4">
        <v>8288</v>
      </c>
      <c r="AP512" s="4">
        <v>0</v>
      </c>
      <c r="AQ512" s="77">
        <v>8288</v>
      </c>
      <c r="AR512" s="4"/>
    </row>
    <row r="513" spans="1:44">
      <c r="A513" s="2">
        <v>482204211</v>
      </c>
      <c r="B513" s="10" t="s">
        <v>124</v>
      </c>
      <c r="C513" s="15">
        <v>0</v>
      </c>
      <c r="D513" s="15">
        <v>0</v>
      </c>
      <c r="E513" s="15">
        <v>0</v>
      </c>
      <c r="F513" s="15">
        <v>0</v>
      </c>
      <c r="G513" s="15">
        <v>1</v>
      </c>
      <c r="H513" s="15">
        <v>0</v>
      </c>
      <c r="I513" s="15">
        <v>3.7499999999999999E-2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1</v>
      </c>
      <c r="R513" s="16">
        <v>1</v>
      </c>
      <c r="S513" s="15">
        <v>1</v>
      </c>
      <c r="U513" s="1">
        <v>458.20974999999999</v>
      </c>
      <c r="V513" s="1">
        <v>657.42</v>
      </c>
      <c r="W513" s="1">
        <v>2963.6186250000001</v>
      </c>
      <c r="X513" s="1">
        <v>846.80375000000004</v>
      </c>
      <c r="Y513" s="1">
        <v>144.31625</v>
      </c>
      <c r="Z513" s="1">
        <v>449.39937500000002</v>
      </c>
      <c r="AA513" s="1">
        <v>291.99</v>
      </c>
      <c r="AB513" s="1">
        <v>213.81</v>
      </c>
      <c r="AC513" s="1">
        <v>1012.7569999999999</v>
      </c>
      <c r="AD513" s="1">
        <v>836.66075000000001</v>
      </c>
      <c r="AE513" s="1">
        <v>0</v>
      </c>
      <c r="AF513" s="4">
        <v>7874.9854999999998</v>
      </c>
      <c r="AG513" s="4"/>
      <c r="AH513" s="4">
        <v>482204211</v>
      </c>
      <c r="AI513" s="4" t="s">
        <v>1803</v>
      </c>
      <c r="AJ513" s="2" t="s">
        <v>1804</v>
      </c>
      <c r="AK513" s="2" t="s">
        <v>1707</v>
      </c>
      <c r="AL513" s="4">
        <v>1</v>
      </c>
      <c r="AM513" s="4">
        <v>1</v>
      </c>
      <c r="AN513" s="4">
        <v>7874.9854999999998</v>
      </c>
      <c r="AO513" s="4">
        <v>7875</v>
      </c>
      <c r="AP513" s="4">
        <v>0</v>
      </c>
      <c r="AQ513" s="77">
        <v>7875</v>
      </c>
      <c r="AR513" s="4"/>
    </row>
    <row r="514" spans="1:44">
      <c r="A514" s="2">
        <v>482204745</v>
      </c>
      <c r="B514" s="10" t="s">
        <v>124</v>
      </c>
      <c r="C514" s="15">
        <v>0</v>
      </c>
      <c r="D514" s="15">
        <v>0</v>
      </c>
      <c r="E514" s="15">
        <v>3</v>
      </c>
      <c r="F514" s="15">
        <v>11</v>
      </c>
      <c r="G514" s="15">
        <v>11</v>
      </c>
      <c r="H514" s="15">
        <v>0</v>
      </c>
      <c r="I514" s="15">
        <v>0.9375</v>
      </c>
      <c r="J514" s="15">
        <v>0</v>
      </c>
      <c r="K514" s="15">
        <v>0</v>
      </c>
      <c r="L514" s="15">
        <v>0</v>
      </c>
      <c r="M514" s="15">
        <v>0</v>
      </c>
      <c r="N514" s="15">
        <v>0</v>
      </c>
      <c r="O514" s="15">
        <v>5</v>
      </c>
      <c r="P514" s="15">
        <v>0</v>
      </c>
      <c r="Q514" s="15">
        <v>25</v>
      </c>
      <c r="R514" s="16">
        <v>1</v>
      </c>
      <c r="S514" s="15">
        <v>5</v>
      </c>
      <c r="U514" s="1">
        <v>11455.24375</v>
      </c>
      <c r="V514" s="1">
        <v>16435.5</v>
      </c>
      <c r="W514" s="1">
        <v>94550.265625</v>
      </c>
      <c r="X514" s="1">
        <v>24202.633750000001</v>
      </c>
      <c r="Y514" s="1">
        <v>3806.4162499999998</v>
      </c>
      <c r="Z514" s="1">
        <v>11234.984375</v>
      </c>
      <c r="AA514" s="1">
        <v>6282.93</v>
      </c>
      <c r="AB514" s="1">
        <v>4053.62</v>
      </c>
      <c r="AC514" s="1">
        <v>26710.654999999999</v>
      </c>
      <c r="AD514" s="1">
        <v>22998.988749999997</v>
      </c>
      <c r="AE514" s="1">
        <v>0</v>
      </c>
      <c r="AF514" s="4">
        <v>221731.23749999999</v>
      </c>
      <c r="AG514" s="4"/>
      <c r="AH514" s="4">
        <v>482204745</v>
      </c>
      <c r="AI514" s="4" t="s">
        <v>1803</v>
      </c>
      <c r="AJ514" s="2" t="s">
        <v>1804</v>
      </c>
      <c r="AK514" s="2" t="s">
        <v>1761</v>
      </c>
      <c r="AL514" s="4">
        <v>1</v>
      </c>
      <c r="AM514" s="4">
        <v>25</v>
      </c>
      <c r="AN514" s="4">
        <v>221731.23749999999</v>
      </c>
      <c r="AO514" s="4">
        <v>8869</v>
      </c>
      <c r="AP514" s="4">
        <v>0</v>
      </c>
      <c r="AQ514" s="77">
        <v>8869</v>
      </c>
      <c r="AR514" s="4"/>
    </row>
    <row r="515" spans="1:44">
      <c r="A515" s="2">
        <v>482204773</v>
      </c>
      <c r="B515" s="10" t="s">
        <v>124</v>
      </c>
      <c r="C515" s="15">
        <v>0</v>
      </c>
      <c r="D515" s="15">
        <v>0</v>
      </c>
      <c r="E515" s="15">
        <v>4</v>
      </c>
      <c r="F515" s="15">
        <v>31</v>
      </c>
      <c r="G515" s="15">
        <v>16</v>
      </c>
      <c r="H515" s="15">
        <v>0</v>
      </c>
      <c r="I515" s="15">
        <v>1.9125000000000001</v>
      </c>
      <c r="J515" s="15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10</v>
      </c>
      <c r="P515" s="15">
        <v>1</v>
      </c>
      <c r="Q515" s="15">
        <v>51</v>
      </c>
      <c r="R515" s="16">
        <v>1</v>
      </c>
      <c r="S515" s="15">
        <v>5</v>
      </c>
      <c r="U515" s="1">
        <v>23368.697250000001</v>
      </c>
      <c r="V515" s="1">
        <v>33528.42</v>
      </c>
      <c r="W515" s="1">
        <v>197675.22987499999</v>
      </c>
      <c r="X515" s="1">
        <v>50768.341249999998</v>
      </c>
      <c r="Y515" s="1">
        <v>7754.8187500000004</v>
      </c>
      <c r="Z515" s="1">
        <v>22919.368125000001</v>
      </c>
      <c r="AA515" s="1">
        <v>12349.44</v>
      </c>
      <c r="AB515" s="1">
        <v>7827.9400000000005</v>
      </c>
      <c r="AC515" s="1">
        <v>54416.607000000004</v>
      </c>
      <c r="AD515" s="1">
        <v>47407.208249999996</v>
      </c>
      <c r="AE515" s="1">
        <v>0</v>
      </c>
      <c r="AF515" s="4">
        <v>458016.07049999991</v>
      </c>
      <c r="AG515" s="4"/>
      <c r="AH515" s="4">
        <v>482204773</v>
      </c>
      <c r="AI515" s="4" t="s">
        <v>1803</v>
      </c>
      <c r="AJ515" s="2" t="s">
        <v>1804</v>
      </c>
      <c r="AK515" s="2" t="s">
        <v>1806</v>
      </c>
      <c r="AL515" s="4">
        <v>1</v>
      </c>
      <c r="AM515" s="4">
        <v>51</v>
      </c>
      <c r="AN515" s="4">
        <v>458016.07049999991</v>
      </c>
      <c r="AO515" s="4">
        <v>8981</v>
      </c>
      <c r="AP515" s="4">
        <v>0</v>
      </c>
      <c r="AQ515" s="77">
        <v>8981</v>
      </c>
      <c r="AR515" s="4"/>
    </row>
    <row r="516" spans="1:44">
      <c r="A516" s="2">
        <v>483239036</v>
      </c>
      <c r="B516" s="10" t="s">
        <v>704</v>
      </c>
      <c r="C516" s="15">
        <v>0</v>
      </c>
      <c r="D516" s="15">
        <v>0</v>
      </c>
      <c r="E516" s="15">
        <v>0</v>
      </c>
      <c r="F516" s="15">
        <v>2</v>
      </c>
      <c r="G516" s="15">
        <v>1</v>
      </c>
      <c r="H516" s="15">
        <v>3</v>
      </c>
      <c r="I516" s="15">
        <v>0.22500000000000001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6</v>
      </c>
      <c r="R516" s="16">
        <v>1.0329999999999999</v>
      </c>
      <c r="S516" s="15">
        <v>1</v>
      </c>
      <c r="U516" s="1">
        <v>2839.9840304999998</v>
      </c>
      <c r="V516" s="1">
        <v>4074.689159999999</v>
      </c>
      <c r="W516" s="1">
        <v>22984.427417749997</v>
      </c>
      <c r="X516" s="1">
        <v>5407.1481125</v>
      </c>
      <c r="Y516" s="1">
        <v>861.59172749999982</v>
      </c>
      <c r="Z516" s="1">
        <v>3481.7662500000006</v>
      </c>
      <c r="AA516" s="1">
        <v>1889.1194099999998</v>
      </c>
      <c r="AB516" s="1">
        <v>2019.2050999999997</v>
      </c>
      <c r="AC516" s="1">
        <v>6046.0580959999998</v>
      </c>
      <c r="AD516" s="1">
        <v>5009.7144999999991</v>
      </c>
      <c r="AE516" s="1">
        <v>0</v>
      </c>
      <c r="AF516" s="4">
        <v>54613.703804249999</v>
      </c>
      <c r="AG516" s="4"/>
      <c r="AH516" s="4">
        <v>483239036</v>
      </c>
      <c r="AI516" s="4" t="s">
        <v>1807</v>
      </c>
      <c r="AJ516" s="2" t="s">
        <v>1808</v>
      </c>
      <c r="AK516" s="2" t="s">
        <v>1809</v>
      </c>
      <c r="AL516" s="4">
        <v>1</v>
      </c>
      <c r="AM516" s="4">
        <v>6</v>
      </c>
      <c r="AN516" s="4">
        <v>54613.703804249999</v>
      </c>
      <c r="AO516" s="4">
        <v>9102</v>
      </c>
      <c r="AP516" s="4">
        <v>0</v>
      </c>
      <c r="AQ516" s="77">
        <v>9102</v>
      </c>
      <c r="AR516" s="4"/>
    </row>
    <row r="517" spans="1:44">
      <c r="A517" s="2">
        <v>483239044</v>
      </c>
      <c r="B517" s="10" t="s">
        <v>704</v>
      </c>
      <c r="C517" s="15">
        <v>0</v>
      </c>
      <c r="D517" s="15">
        <v>0</v>
      </c>
      <c r="E517" s="15">
        <v>0</v>
      </c>
      <c r="F517" s="15">
        <v>0</v>
      </c>
      <c r="G517" s="15">
        <v>0</v>
      </c>
      <c r="H517" s="15">
        <v>1</v>
      </c>
      <c r="I517" s="15">
        <v>3.7499999999999999E-2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1</v>
      </c>
      <c r="R517" s="16">
        <v>1.0329999999999999</v>
      </c>
      <c r="S517" s="15">
        <v>1</v>
      </c>
      <c r="U517" s="1">
        <v>473.33067174999996</v>
      </c>
      <c r="V517" s="1">
        <v>679.11485999999991</v>
      </c>
      <c r="W517" s="1">
        <v>4350.9532596250001</v>
      </c>
      <c r="X517" s="1">
        <v>778.46234374999995</v>
      </c>
      <c r="Y517" s="1">
        <v>145.01899624999999</v>
      </c>
      <c r="Z517" s="1">
        <v>711.18937500000004</v>
      </c>
      <c r="AA517" s="1">
        <v>378.09865999999994</v>
      </c>
      <c r="AB517" s="1">
        <v>509.29998999999992</v>
      </c>
      <c r="AC517" s="1">
        <v>1017.6775109999999</v>
      </c>
      <c r="AD517" s="1">
        <v>808.49074999999993</v>
      </c>
      <c r="AE517" s="1">
        <v>0</v>
      </c>
      <c r="AF517" s="4">
        <v>9851.6364173750007</v>
      </c>
      <c r="AG517" s="4"/>
      <c r="AH517" s="4">
        <v>483239044</v>
      </c>
      <c r="AI517" s="4" t="s">
        <v>1807</v>
      </c>
      <c r="AJ517" s="2" t="s">
        <v>1808</v>
      </c>
      <c r="AK517" s="2" t="s">
        <v>1560</v>
      </c>
      <c r="AL517" s="4">
        <v>1</v>
      </c>
      <c r="AM517" s="4">
        <v>1</v>
      </c>
      <c r="AN517" s="4">
        <v>9851.6364173750007</v>
      </c>
      <c r="AO517" s="4">
        <v>9852</v>
      </c>
      <c r="AP517" s="4">
        <v>0</v>
      </c>
      <c r="AQ517" s="77">
        <v>9852</v>
      </c>
      <c r="AR517" s="4"/>
    </row>
    <row r="518" spans="1:44">
      <c r="A518" s="2">
        <v>483239052</v>
      </c>
      <c r="B518" s="10" t="s">
        <v>704</v>
      </c>
      <c r="C518" s="15">
        <v>0</v>
      </c>
      <c r="D518" s="15">
        <v>0</v>
      </c>
      <c r="E518" s="15">
        <v>0</v>
      </c>
      <c r="F518" s="15">
        <v>4</v>
      </c>
      <c r="G518" s="15">
        <v>9</v>
      </c>
      <c r="H518" s="15">
        <v>11</v>
      </c>
      <c r="I518" s="15">
        <v>0.9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2</v>
      </c>
      <c r="P518" s="15">
        <v>1</v>
      </c>
      <c r="Q518" s="15">
        <v>24</v>
      </c>
      <c r="R518" s="16">
        <v>1.0329999999999999</v>
      </c>
      <c r="S518" s="15">
        <v>3</v>
      </c>
      <c r="U518" s="1">
        <v>11359.936121999999</v>
      </c>
      <c r="V518" s="1">
        <v>16298.756639999996</v>
      </c>
      <c r="W518" s="1">
        <v>98501.742890999973</v>
      </c>
      <c r="X518" s="1">
        <v>20829.845859999998</v>
      </c>
      <c r="Y518" s="1">
        <v>3697.5718499999994</v>
      </c>
      <c r="Z518" s="1">
        <v>13665.275000000001</v>
      </c>
      <c r="AA518" s="1">
        <v>7780.1118099999994</v>
      </c>
      <c r="AB518" s="1">
        <v>8130.9702599999982</v>
      </c>
      <c r="AC518" s="1">
        <v>25947.511733999996</v>
      </c>
      <c r="AD518" s="1">
        <v>20837.107999999997</v>
      </c>
      <c r="AE518" s="1">
        <v>0</v>
      </c>
      <c r="AF518" s="4">
        <v>227048.83016699998</v>
      </c>
      <c r="AG518" s="4"/>
      <c r="AH518" s="4">
        <v>483239052</v>
      </c>
      <c r="AI518" s="4" t="s">
        <v>1807</v>
      </c>
      <c r="AJ518" s="2" t="s">
        <v>1808</v>
      </c>
      <c r="AK518" s="2" t="s">
        <v>1810</v>
      </c>
      <c r="AL518" s="4">
        <v>1</v>
      </c>
      <c r="AM518" s="4">
        <v>24</v>
      </c>
      <c r="AN518" s="4">
        <v>227048.83016699998</v>
      </c>
      <c r="AO518" s="4">
        <v>9460</v>
      </c>
      <c r="AP518" s="4">
        <v>0</v>
      </c>
      <c r="AQ518" s="77">
        <v>9460</v>
      </c>
      <c r="AR518" s="4"/>
    </row>
    <row r="519" spans="1:44">
      <c r="A519" s="2">
        <v>483239065</v>
      </c>
      <c r="B519" s="10" t="s">
        <v>704</v>
      </c>
      <c r="C519" s="15">
        <v>0</v>
      </c>
      <c r="D519" s="15">
        <v>0</v>
      </c>
      <c r="E519" s="15">
        <v>0</v>
      </c>
      <c r="F519" s="15">
        <v>0</v>
      </c>
      <c r="G519" s="15">
        <v>0</v>
      </c>
      <c r="H519" s="15">
        <v>1</v>
      </c>
      <c r="I519" s="15">
        <v>3.7499999999999999E-2</v>
      </c>
      <c r="J519" s="15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1</v>
      </c>
      <c r="R519" s="16">
        <v>1.0329999999999999</v>
      </c>
      <c r="S519" s="15">
        <v>1</v>
      </c>
      <c r="U519" s="1">
        <v>473.33067174999996</v>
      </c>
      <c r="V519" s="1">
        <v>679.11485999999991</v>
      </c>
      <c r="W519" s="1">
        <v>4350.9532596250001</v>
      </c>
      <c r="X519" s="1">
        <v>778.46234374999995</v>
      </c>
      <c r="Y519" s="1">
        <v>145.01899624999999</v>
      </c>
      <c r="Z519" s="1">
        <v>711.18937500000004</v>
      </c>
      <c r="AA519" s="1">
        <v>378.09865999999994</v>
      </c>
      <c r="AB519" s="1">
        <v>509.29998999999992</v>
      </c>
      <c r="AC519" s="1">
        <v>1017.6775109999999</v>
      </c>
      <c r="AD519" s="1">
        <v>808.49074999999993</v>
      </c>
      <c r="AE519" s="1">
        <v>0</v>
      </c>
      <c r="AF519" s="4">
        <v>9851.6364173750007</v>
      </c>
      <c r="AG519" s="4"/>
      <c r="AH519" s="4">
        <v>483239065</v>
      </c>
      <c r="AI519" s="4" t="s">
        <v>1807</v>
      </c>
      <c r="AJ519" s="2" t="s">
        <v>1808</v>
      </c>
      <c r="AK519" s="2" t="s">
        <v>1811</v>
      </c>
      <c r="AL519" s="4">
        <v>1</v>
      </c>
      <c r="AM519" s="4">
        <v>1</v>
      </c>
      <c r="AN519" s="4">
        <v>9851.6364173750007</v>
      </c>
      <c r="AO519" s="4">
        <v>9852</v>
      </c>
      <c r="AP519" s="4">
        <v>0</v>
      </c>
      <c r="AQ519" s="77">
        <v>9852</v>
      </c>
      <c r="AR519" s="4"/>
    </row>
    <row r="520" spans="1:44">
      <c r="A520" s="2">
        <v>483239082</v>
      </c>
      <c r="B520" s="10" t="s">
        <v>704</v>
      </c>
      <c r="C520" s="15">
        <v>0</v>
      </c>
      <c r="D520" s="15">
        <v>0</v>
      </c>
      <c r="E520" s="15">
        <v>0</v>
      </c>
      <c r="F520" s="15">
        <v>0</v>
      </c>
      <c r="G520" s="15">
        <v>0</v>
      </c>
      <c r="H520" s="15">
        <v>9</v>
      </c>
      <c r="I520" s="15">
        <v>0.33750000000000002</v>
      </c>
      <c r="J520" s="15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4</v>
      </c>
      <c r="Q520" s="15">
        <v>9</v>
      </c>
      <c r="R520" s="16">
        <v>1.0329999999999999</v>
      </c>
      <c r="S520" s="15">
        <v>9</v>
      </c>
      <c r="U520" s="1">
        <v>4259.9760457499997</v>
      </c>
      <c r="V520" s="1">
        <v>6112.0337399999989</v>
      </c>
      <c r="W520" s="1">
        <v>52398.829576624994</v>
      </c>
      <c r="X520" s="1">
        <v>7006.1610937499991</v>
      </c>
      <c r="Y520" s="1">
        <v>1596.5596062499997</v>
      </c>
      <c r="Z520" s="1">
        <v>6400.7043750000003</v>
      </c>
      <c r="AA520" s="1">
        <v>3402.8879399999996</v>
      </c>
      <c r="AB520" s="1">
        <v>4583.6999099999994</v>
      </c>
      <c r="AC520" s="1">
        <v>11203.983079</v>
      </c>
      <c r="AD520" s="1">
        <v>8577.4967500000002</v>
      </c>
      <c r="AE520" s="1">
        <v>0</v>
      </c>
      <c r="AF520" s="4">
        <v>105542.33211637499</v>
      </c>
      <c r="AG520" s="4"/>
      <c r="AH520" s="4">
        <v>483239082</v>
      </c>
      <c r="AI520" s="4" t="s">
        <v>1807</v>
      </c>
      <c r="AJ520" s="2" t="s">
        <v>1808</v>
      </c>
      <c r="AK520" s="2" t="s">
        <v>1812</v>
      </c>
      <c r="AL520" s="4">
        <v>1</v>
      </c>
      <c r="AM520" s="4">
        <v>9</v>
      </c>
      <c r="AN520" s="4">
        <v>105542.33211637499</v>
      </c>
      <c r="AO520" s="4">
        <v>11727</v>
      </c>
      <c r="AP520" s="4">
        <v>0</v>
      </c>
      <c r="AQ520" s="77">
        <v>11727</v>
      </c>
      <c r="AR520" s="4"/>
    </row>
    <row r="521" spans="1:44">
      <c r="A521" s="2">
        <v>483239083</v>
      </c>
      <c r="B521" s="10" t="s">
        <v>704</v>
      </c>
      <c r="C521" s="15">
        <v>0</v>
      </c>
      <c r="D521" s="15">
        <v>0</v>
      </c>
      <c r="E521" s="15">
        <v>0</v>
      </c>
      <c r="F521" s="15">
        <v>0</v>
      </c>
      <c r="G521" s="15">
        <v>0</v>
      </c>
      <c r="H521" s="15">
        <v>1</v>
      </c>
      <c r="I521" s="15">
        <v>3.7499999999999999E-2</v>
      </c>
      <c r="J521" s="15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1</v>
      </c>
      <c r="R521" s="16">
        <v>1.0329999999999999</v>
      </c>
      <c r="S521" s="15">
        <v>1</v>
      </c>
      <c r="U521" s="1">
        <v>473.33067174999996</v>
      </c>
      <c r="V521" s="1">
        <v>679.11485999999991</v>
      </c>
      <c r="W521" s="1">
        <v>4350.9532596250001</v>
      </c>
      <c r="X521" s="1">
        <v>778.46234374999995</v>
      </c>
      <c r="Y521" s="1">
        <v>145.01899624999999</v>
      </c>
      <c r="Z521" s="1">
        <v>711.18937500000004</v>
      </c>
      <c r="AA521" s="1">
        <v>378.09865999999994</v>
      </c>
      <c r="AB521" s="1">
        <v>509.29998999999992</v>
      </c>
      <c r="AC521" s="1">
        <v>1017.6775109999999</v>
      </c>
      <c r="AD521" s="1">
        <v>808.49074999999993</v>
      </c>
      <c r="AE521" s="1">
        <v>0</v>
      </c>
      <c r="AF521" s="4">
        <v>9851.6364173750007</v>
      </c>
      <c r="AG521" s="4"/>
      <c r="AH521" s="4">
        <v>483239083</v>
      </c>
      <c r="AI521" s="4" t="s">
        <v>1807</v>
      </c>
      <c r="AJ521" s="2" t="s">
        <v>1808</v>
      </c>
      <c r="AK521" s="2" t="s">
        <v>1580</v>
      </c>
      <c r="AL521" s="4">
        <v>1</v>
      </c>
      <c r="AM521" s="4">
        <v>1</v>
      </c>
      <c r="AN521" s="4">
        <v>9851.6364173750007</v>
      </c>
      <c r="AO521" s="4">
        <v>9852</v>
      </c>
      <c r="AP521" s="4">
        <v>0</v>
      </c>
      <c r="AQ521" s="77">
        <v>9852</v>
      </c>
      <c r="AR521" s="4"/>
    </row>
    <row r="522" spans="1:44">
      <c r="A522" s="2">
        <v>483239096</v>
      </c>
      <c r="B522" s="10" t="s">
        <v>704</v>
      </c>
      <c r="C522" s="15">
        <v>0</v>
      </c>
      <c r="D522" s="15">
        <v>0</v>
      </c>
      <c r="E522" s="15">
        <v>0</v>
      </c>
      <c r="F522" s="15">
        <v>0</v>
      </c>
      <c r="G522" s="15">
        <v>0</v>
      </c>
      <c r="H522" s="15">
        <v>1</v>
      </c>
      <c r="I522" s="15">
        <v>3.7499999999999999E-2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1</v>
      </c>
      <c r="R522" s="16">
        <v>1.0329999999999999</v>
      </c>
      <c r="S522" s="15">
        <v>1</v>
      </c>
      <c r="U522" s="1">
        <v>473.33067174999996</v>
      </c>
      <c r="V522" s="1">
        <v>679.11485999999991</v>
      </c>
      <c r="W522" s="1">
        <v>4350.9532596250001</v>
      </c>
      <c r="X522" s="1">
        <v>778.46234374999995</v>
      </c>
      <c r="Y522" s="1">
        <v>145.01899624999999</v>
      </c>
      <c r="Z522" s="1">
        <v>711.18937500000004</v>
      </c>
      <c r="AA522" s="1">
        <v>378.09865999999994</v>
      </c>
      <c r="AB522" s="1">
        <v>509.29998999999992</v>
      </c>
      <c r="AC522" s="1">
        <v>1017.6775109999999</v>
      </c>
      <c r="AD522" s="1">
        <v>808.49074999999993</v>
      </c>
      <c r="AE522" s="1">
        <v>0</v>
      </c>
      <c r="AF522" s="4">
        <v>9851.6364173750007</v>
      </c>
      <c r="AG522" s="4"/>
      <c r="AH522" s="4">
        <v>483239096</v>
      </c>
      <c r="AI522" s="4" t="s">
        <v>1807</v>
      </c>
      <c r="AJ522" s="2" t="s">
        <v>1808</v>
      </c>
      <c r="AK522" s="2" t="s">
        <v>1770</v>
      </c>
      <c r="AL522" s="4">
        <v>1</v>
      </c>
      <c r="AM522" s="4">
        <v>1</v>
      </c>
      <c r="AN522" s="4">
        <v>9851.6364173750007</v>
      </c>
      <c r="AO522" s="4">
        <v>9852</v>
      </c>
      <c r="AP522" s="4">
        <v>0</v>
      </c>
      <c r="AQ522" s="77">
        <v>9852</v>
      </c>
      <c r="AR522" s="4"/>
    </row>
    <row r="523" spans="1:44">
      <c r="A523" s="2">
        <v>483239118</v>
      </c>
      <c r="B523" s="10" t="s">
        <v>704</v>
      </c>
      <c r="C523" s="15">
        <v>0</v>
      </c>
      <c r="D523" s="15">
        <v>0</v>
      </c>
      <c r="E523" s="15">
        <v>0</v>
      </c>
      <c r="F523" s="15">
        <v>0</v>
      </c>
      <c r="G523" s="15">
        <v>1</v>
      </c>
      <c r="H523" s="15">
        <v>0</v>
      </c>
      <c r="I523" s="15">
        <v>3.7499999999999999E-2</v>
      </c>
      <c r="J523" s="15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1</v>
      </c>
      <c r="R523" s="16">
        <v>1.0329999999999999</v>
      </c>
      <c r="S523" s="15">
        <v>1</v>
      </c>
      <c r="U523" s="1">
        <v>473.33067174999996</v>
      </c>
      <c r="V523" s="1">
        <v>679.11485999999991</v>
      </c>
      <c r="W523" s="1">
        <v>3061.4180396249999</v>
      </c>
      <c r="X523" s="1">
        <v>874.74827374999995</v>
      </c>
      <c r="Y523" s="1">
        <v>149.07868624999998</v>
      </c>
      <c r="Z523" s="1">
        <v>449.39937500000002</v>
      </c>
      <c r="AA523" s="1">
        <v>301.62567000000001</v>
      </c>
      <c r="AB523" s="1">
        <v>220.86572999999999</v>
      </c>
      <c r="AC523" s="1">
        <v>1046.1779809999998</v>
      </c>
      <c r="AD523" s="1">
        <v>836.66075000000001</v>
      </c>
      <c r="AE523" s="1">
        <v>0</v>
      </c>
      <c r="AF523" s="4">
        <v>8092.4200373750009</v>
      </c>
      <c r="AG523" s="4"/>
      <c r="AH523" s="4">
        <v>483239118</v>
      </c>
      <c r="AI523" s="4" t="s">
        <v>1807</v>
      </c>
      <c r="AJ523" s="2" t="s">
        <v>1808</v>
      </c>
      <c r="AK523" s="2" t="s">
        <v>1813</v>
      </c>
      <c r="AL523" s="4">
        <v>1</v>
      </c>
      <c r="AM523" s="4">
        <v>1</v>
      </c>
      <c r="AN523" s="4">
        <v>8092.4200373750009</v>
      </c>
      <c r="AO523" s="4">
        <v>8092</v>
      </c>
      <c r="AP523" s="4">
        <v>0</v>
      </c>
      <c r="AQ523" s="77">
        <v>8092</v>
      </c>
      <c r="AR523" s="4"/>
    </row>
    <row r="524" spans="1:44">
      <c r="A524" s="2">
        <v>483239131</v>
      </c>
      <c r="B524" s="10" t="s">
        <v>704</v>
      </c>
      <c r="C524" s="15">
        <v>0</v>
      </c>
      <c r="D524" s="15">
        <v>0</v>
      </c>
      <c r="E524" s="15">
        <v>0</v>
      </c>
      <c r="F524" s="15">
        <v>0</v>
      </c>
      <c r="G524" s="15">
        <v>0</v>
      </c>
      <c r="H524" s="15">
        <v>1</v>
      </c>
      <c r="I524" s="15">
        <v>3.7499999999999999E-2</v>
      </c>
      <c r="J524" s="15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1</v>
      </c>
      <c r="R524" s="16">
        <v>1.0329999999999999</v>
      </c>
      <c r="S524" s="15">
        <v>1</v>
      </c>
      <c r="U524" s="1">
        <v>473.33067174999996</v>
      </c>
      <c r="V524" s="1">
        <v>679.11485999999991</v>
      </c>
      <c r="W524" s="1">
        <v>4350.9532596250001</v>
      </c>
      <c r="X524" s="1">
        <v>778.46234374999995</v>
      </c>
      <c r="Y524" s="1">
        <v>145.01899624999999</v>
      </c>
      <c r="Z524" s="1">
        <v>711.18937500000004</v>
      </c>
      <c r="AA524" s="1">
        <v>378.09865999999994</v>
      </c>
      <c r="AB524" s="1">
        <v>509.29998999999992</v>
      </c>
      <c r="AC524" s="1">
        <v>1017.6775109999999</v>
      </c>
      <c r="AD524" s="1">
        <v>808.49074999999993</v>
      </c>
      <c r="AE524" s="1">
        <v>0</v>
      </c>
      <c r="AF524" s="4">
        <v>9851.6364173750007</v>
      </c>
      <c r="AG524" s="4"/>
      <c r="AH524" s="4">
        <v>483239131</v>
      </c>
      <c r="AI524" s="4" t="s">
        <v>1807</v>
      </c>
      <c r="AJ524" s="2" t="s">
        <v>1808</v>
      </c>
      <c r="AK524" s="2" t="s">
        <v>1814</v>
      </c>
      <c r="AL524" s="4">
        <v>1</v>
      </c>
      <c r="AM524" s="4">
        <v>1</v>
      </c>
      <c r="AN524" s="4">
        <v>9851.6364173750007</v>
      </c>
      <c r="AO524" s="4">
        <v>9852</v>
      </c>
      <c r="AP524" s="4">
        <v>0</v>
      </c>
      <c r="AQ524" s="77">
        <v>9852</v>
      </c>
      <c r="AR524" s="4"/>
    </row>
    <row r="525" spans="1:44">
      <c r="A525" s="2">
        <v>483239145</v>
      </c>
      <c r="B525" s="10" t="s">
        <v>704</v>
      </c>
      <c r="C525" s="15">
        <v>0</v>
      </c>
      <c r="D525" s="15">
        <v>0</v>
      </c>
      <c r="E525" s="15">
        <v>0</v>
      </c>
      <c r="F525" s="15">
        <v>3</v>
      </c>
      <c r="G525" s="15">
        <v>7</v>
      </c>
      <c r="H525" s="15">
        <v>0</v>
      </c>
      <c r="I525" s="15">
        <v>0.375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15">
        <v>2</v>
      </c>
      <c r="P525" s="15">
        <v>0</v>
      </c>
      <c r="Q525" s="15">
        <v>10</v>
      </c>
      <c r="R525" s="16">
        <v>1.0329999999999999</v>
      </c>
      <c r="S525" s="15">
        <v>5</v>
      </c>
      <c r="U525" s="1">
        <v>4733.3067174999996</v>
      </c>
      <c r="V525" s="1">
        <v>6791.1485999999986</v>
      </c>
      <c r="W525" s="1">
        <v>38096.612596249994</v>
      </c>
      <c r="X525" s="1">
        <v>9418.7571274999991</v>
      </c>
      <c r="Y525" s="1">
        <v>1599.7477024999998</v>
      </c>
      <c r="Z525" s="1">
        <v>4493.9937500000005</v>
      </c>
      <c r="AA525" s="1">
        <v>2791.1763299999998</v>
      </c>
      <c r="AB525" s="1">
        <v>1951.71921</v>
      </c>
      <c r="AC525" s="1">
        <v>11226.00354</v>
      </c>
      <c r="AD525" s="1">
        <v>9103.1175000000003</v>
      </c>
      <c r="AE525" s="1">
        <v>0</v>
      </c>
      <c r="AF525" s="4">
        <v>90205.583073749993</v>
      </c>
      <c r="AG525" s="4"/>
      <c r="AH525" s="4">
        <v>483239145</v>
      </c>
      <c r="AI525" s="4" t="s">
        <v>1807</v>
      </c>
      <c r="AJ525" s="2" t="s">
        <v>1808</v>
      </c>
      <c r="AK525" s="2" t="s">
        <v>1815</v>
      </c>
      <c r="AL525" s="4">
        <v>1</v>
      </c>
      <c r="AM525" s="4">
        <v>10</v>
      </c>
      <c r="AN525" s="4">
        <v>90205.583073749993</v>
      </c>
      <c r="AO525" s="4">
        <v>9021</v>
      </c>
      <c r="AP525" s="4">
        <v>0</v>
      </c>
      <c r="AQ525" s="77">
        <v>9021</v>
      </c>
      <c r="AR525" s="4"/>
    </row>
    <row r="526" spans="1:44">
      <c r="A526" s="2">
        <v>483239171</v>
      </c>
      <c r="B526" s="10" t="s">
        <v>704</v>
      </c>
      <c r="C526" s="15">
        <v>0</v>
      </c>
      <c r="D526" s="15">
        <v>0</v>
      </c>
      <c r="E526" s="15">
        <v>0</v>
      </c>
      <c r="F526" s="15">
        <v>0</v>
      </c>
      <c r="G526" s="15">
        <v>0</v>
      </c>
      <c r="H526" s="15">
        <v>6</v>
      </c>
      <c r="I526" s="15">
        <v>0.22500000000000001</v>
      </c>
      <c r="J526" s="15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2</v>
      </c>
      <c r="Q526" s="15">
        <v>6</v>
      </c>
      <c r="R526" s="16">
        <v>1.0329999999999999</v>
      </c>
      <c r="S526" s="15">
        <v>8</v>
      </c>
      <c r="U526" s="1">
        <v>2839.9840304999998</v>
      </c>
      <c r="V526" s="1">
        <v>4074.689159999999</v>
      </c>
      <c r="W526" s="1">
        <v>32661.178877749997</v>
      </c>
      <c r="X526" s="1">
        <v>4670.7740624999997</v>
      </c>
      <c r="Y526" s="1">
        <v>1014.3827574999999</v>
      </c>
      <c r="Z526" s="1">
        <v>4267.1362500000005</v>
      </c>
      <c r="AA526" s="1">
        <v>2268.5919599999997</v>
      </c>
      <c r="AB526" s="1">
        <v>3055.7999399999994</v>
      </c>
      <c r="AC526" s="1">
        <v>7118.508366</v>
      </c>
      <c r="AD526" s="1">
        <v>5495.1244999999999</v>
      </c>
      <c r="AE526" s="1">
        <v>0</v>
      </c>
      <c r="AF526" s="4">
        <v>67466.169904249997</v>
      </c>
      <c r="AG526" s="4"/>
      <c r="AH526" s="4">
        <v>483239171</v>
      </c>
      <c r="AI526" s="4" t="s">
        <v>1807</v>
      </c>
      <c r="AJ526" s="2" t="s">
        <v>1808</v>
      </c>
      <c r="AK526" s="2" t="s">
        <v>1816</v>
      </c>
      <c r="AL526" s="4">
        <v>1</v>
      </c>
      <c r="AM526" s="4">
        <v>6</v>
      </c>
      <c r="AN526" s="4">
        <v>67466.169904249997</v>
      </c>
      <c r="AO526" s="4">
        <v>11244</v>
      </c>
      <c r="AP526" s="4">
        <v>0</v>
      </c>
      <c r="AQ526" s="77">
        <v>11244</v>
      </c>
      <c r="AR526" s="4"/>
    </row>
    <row r="527" spans="1:44">
      <c r="A527" s="2">
        <v>483239172</v>
      </c>
      <c r="B527" s="10" t="s">
        <v>704</v>
      </c>
      <c r="C527" s="15">
        <v>0</v>
      </c>
      <c r="D527" s="15">
        <v>0</v>
      </c>
      <c r="E527" s="15">
        <v>0</v>
      </c>
      <c r="F527" s="15">
        <v>0</v>
      </c>
      <c r="G527" s="15">
        <v>0</v>
      </c>
      <c r="H527" s="15">
        <v>2</v>
      </c>
      <c r="I527" s="15">
        <v>7.4999999999999997E-2</v>
      </c>
      <c r="J527" s="15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2</v>
      </c>
      <c r="Q527" s="15">
        <v>2</v>
      </c>
      <c r="R527" s="16">
        <v>1.0329999999999999</v>
      </c>
      <c r="S527" s="15">
        <v>10</v>
      </c>
      <c r="U527" s="1">
        <v>946.66134349999993</v>
      </c>
      <c r="V527" s="1">
        <v>1358.2297199999998</v>
      </c>
      <c r="W527" s="1">
        <v>15386.69743925</v>
      </c>
      <c r="X527" s="1">
        <v>1556.9246874999999</v>
      </c>
      <c r="Y527" s="1">
        <v>437.15785249999993</v>
      </c>
      <c r="Z527" s="1">
        <v>1422.3787500000001</v>
      </c>
      <c r="AA527" s="1">
        <v>756.19731999999988</v>
      </c>
      <c r="AB527" s="1">
        <v>1018.5999799999998</v>
      </c>
      <c r="AC527" s="1">
        <v>3067.7765419999996</v>
      </c>
      <c r="AD527" s="1">
        <v>2273.8815</v>
      </c>
      <c r="AE527" s="1">
        <v>0</v>
      </c>
      <c r="AF527" s="4">
        <v>28224.505134749998</v>
      </c>
      <c r="AG527" s="4"/>
      <c r="AH527" s="4">
        <v>483239172</v>
      </c>
      <c r="AI527" s="4" t="s">
        <v>1807</v>
      </c>
      <c r="AJ527" s="2" t="s">
        <v>1808</v>
      </c>
      <c r="AK527" s="2" t="s">
        <v>1688</v>
      </c>
      <c r="AL527" s="4">
        <v>1</v>
      </c>
      <c r="AM527" s="4">
        <v>2</v>
      </c>
      <c r="AN527" s="4">
        <v>28224.505134749998</v>
      </c>
      <c r="AO527" s="4">
        <v>14112</v>
      </c>
      <c r="AP527" s="4">
        <v>0</v>
      </c>
      <c r="AQ527" s="77">
        <v>14112</v>
      </c>
      <c r="AR527" s="4"/>
    </row>
    <row r="528" spans="1:44">
      <c r="A528" s="2">
        <v>483239182</v>
      </c>
      <c r="B528" s="10" t="s">
        <v>704</v>
      </c>
      <c r="C528" s="15">
        <v>0</v>
      </c>
      <c r="D528" s="15">
        <v>0</v>
      </c>
      <c r="E528" s="15">
        <v>0</v>
      </c>
      <c r="F528" s="15">
        <v>3</v>
      </c>
      <c r="G528" s="15">
        <v>6</v>
      </c>
      <c r="H528" s="15">
        <v>14</v>
      </c>
      <c r="I528" s="15">
        <v>0.86250000000000004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4</v>
      </c>
      <c r="Q528" s="15">
        <v>23</v>
      </c>
      <c r="R528" s="16">
        <v>1.0329999999999999</v>
      </c>
      <c r="S528" s="15">
        <v>4</v>
      </c>
      <c r="U528" s="1">
        <v>10886.605450249999</v>
      </c>
      <c r="V528" s="1">
        <v>15619.641779999996</v>
      </c>
      <c r="W528" s="1">
        <v>102180.67051137499</v>
      </c>
      <c r="X528" s="1">
        <v>19442.481666249998</v>
      </c>
      <c r="Y528" s="1">
        <v>3618.09670375</v>
      </c>
      <c r="Z528" s="1">
        <v>14001.245625</v>
      </c>
      <c r="AA528" s="1">
        <v>7782.9318999999987</v>
      </c>
      <c r="AB528" s="1">
        <v>8861.0533399999986</v>
      </c>
      <c r="AC528" s="1">
        <v>25389.839452999997</v>
      </c>
      <c r="AD528" s="1">
        <v>20197.72725</v>
      </c>
      <c r="AE528" s="1">
        <v>0</v>
      </c>
      <c r="AF528" s="4">
        <v>227980.29367962497</v>
      </c>
      <c r="AG528" s="4"/>
      <c r="AH528" s="4">
        <v>483239182</v>
      </c>
      <c r="AI528" s="4" t="s">
        <v>1807</v>
      </c>
      <c r="AJ528" s="2" t="s">
        <v>1808</v>
      </c>
      <c r="AK528" s="2" t="s">
        <v>1817</v>
      </c>
      <c r="AL528" s="4">
        <v>1</v>
      </c>
      <c r="AM528" s="4">
        <v>23</v>
      </c>
      <c r="AN528" s="4">
        <v>227980.29367962497</v>
      </c>
      <c r="AO528" s="4">
        <v>9912</v>
      </c>
      <c r="AP528" s="4">
        <v>0</v>
      </c>
      <c r="AQ528" s="77">
        <v>9912</v>
      </c>
      <c r="AR528" s="4"/>
    </row>
    <row r="529" spans="1:44">
      <c r="A529" s="2">
        <v>483239231</v>
      </c>
      <c r="B529" s="10" t="s">
        <v>704</v>
      </c>
      <c r="C529" s="15">
        <v>0</v>
      </c>
      <c r="D529" s="15">
        <v>0</v>
      </c>
      <c r="E529" s="15">
        <v>0</v>
      </c>
      <c r="F529" s="15">
        <v>0</v>
      </c>
      <c r="G529" s="15">
        <v>0</v>
      </c>
      <c r="H529" s="15">
        <v>5</v>
      </c>
      <c r="I529" s="15">
        <v>0.1875</v>
      </c>
      <c r="J529" s="15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1</v>
      </c>
      <c r="Q529" s="15">
        <v>5</v>
      </c>
      <c r="R529" s="16">
        <v>1.0329999999999999</v>
      </c>
      <c r="S529" s="15">
        <v>5</v>
      </c>
      <c r="U529" s="1">
        <v>2366.6533587499998</v>
      </c>
      <c r="V529" s="1">
        <v>3395.5742999999998</v>
      </c>
      <c r="W529" s="1">
        <v>24935.497258124997</v>
      </c>
      <c r="X529" s="1">
        <v>3892.3117187499997</v>
      </c>
      <c r="Y529" s="1">
        <v>795.10139125000001</v>
      </c>
      <c r="Z529" s="1">
        <v>3555.9468750000001</v>
      </c>
      <c r="AA529" s="1">
        <v>1890.4932999999999</v>
      </c>
      <c r="AB529" s="1">
        <v>2546.4999499999994</v>
      </c>
      <c r="AC529" s="1">
        <v>5579.6307049999996</v>
      </c>
      <c r="AD529" s="1">
        <v>4355.0137500000001</v>
      </c>
      <c r="AE529" s="1">
        <v>0</v>
      </c>
      <c r="AF529" s="4">
        <v>53312.722606875002</v>
      </c>
      <c r="AG529" s="4"/>
      <c r="AH529" s="4">
        <v>483239231</v>
      </c>
      <c r="AI529" s="4" t="s">
        <v>1807</v>
      </c>
      <c r="AJ529" s="2" t="s">
        <v>1808</v>
      </c>
      <c r="AK529" s="2" t="s">
        <v>1818</v>
      </c>
      <c r="AL529" s="4">
        <v>1</v>
      </c>
      <c r="AM529" s="4">
        <v>5</v>
      </c>
      <c r="AN529" s="4">
        <v>53312.722606875002</v>
      </c>
      <c r="AO529" s="4">
        <v>10663</v>
      </c>
      <c r="AP529" s="4">
        <v>0</v>
      </c>
      <c r="AQ529" s="77">
        <v>10663</v>
      </c>
      <c r="AR529" s="4"/>
    </row>
    <row r="530" spans="1:44">
      <c r="A530" s="2">
        <v>483239239</v>
      </c>
      <c r="B530" s="10" t="s">
        <v>704</v>
      </c>
      <c r="C530" s="15">
        <v>0</v>
      </c>
      <c r="D530" s="15">
        <v>0</v>
      </c>
      <c r="E530" s="15">
        <v>0</v>
      </c>
      <c r="F530" s="15">
        <v>72</v>
      </c>
      <c r="G530" s="15">
        <v>220</v>
      </c>
      <c r="H530" s="15">
        <v>168</v>
      </c>
      <c r="I530" s="15">
        <v>17.25</v>
      </c>
      <c r="J530" s="15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25</v>
      </c>
      <c r="P530" s="15">
        <v>26</v>
      </c>
      <c r="Q530" s="15">
        <v>460</v>
      </c>
      <c r="R530" s="16">
        <v>1.0329999999999999</v>
      </c>
      <c r="S530" s="15">
        <v>2</v>
      </c>
      <c r="U530" s="1">
        <v>217732.10900499998</v>
      </c>
      <c r="V530" s="1">
        <v>312392.83559999993</v>
      </c>
      <c r="W530" s="1">
        <v>1809067.8471674996</v>
      </c>
      <c r="X530" s="1">
        <v>402318.75504499994</v>
      </c>
      <c r="Y530" s="1">
        <v>70610.193335000004</v>
      </c>
      <c r="Z530" s="1">
        <v>250704.4325</v>
      </c>
      <c r="AA530" s="1">
        <v>146193.34164</v>
      </c>
      <c r="AB530" s="1">
        <v>143888.67731999996</v>
      </c>
      <c r="AC530" s="1">
        <v>495504.98776999995</v>
      </c>
      <c r="AD530" s="1">
        <v>398259.27500000002</v>
      </c>
      <c r="AE530" s="1">
        <v>0</v>
      </c>
      <c r="AF530" s="4">
        <v>4246672.4543824997</v>
      </c>
      <c r="AG530" s="4"/>
      <c r="AH530" s="4">
        <v>483239239</v>
      </c>
      <c r="AI530" s="4" t="s">
        <v>1807</v>
      </c>
      <c r="AJ530" s="2" t="s">
        <v>1808</v>
      </c>
      <c r="AK530" s="2" t="s">
        <v>1808</v>
      </c>
      <c r="AL530" s="4">
        <v>1</v>
      </c>
      <c r="AM530" s="4">
        <v>460</v>
      </c>
      <c r="AN530" s="4">
        <v>4246672.4543824997</v>
      </c>
      <c r="AO530" s="4">
        <v>9232</v>
      </c>
      <c r="AP530" s="4">
        <v>0</v>
      </c>
      <c r="AQ530" s="77">
        <v>9232</v>
      </c>
      <c r="AR530" s="4"/>
    </row>
    <row r="531" spans="1:44">
      <c r="A531" s="2">
        <v>483239240</v>
      </c>
      <c r="B531" s="10" t="s">
        <v>704</v>
      </c>
      <c r="C531" s="15">
        <v>0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3.7499999999999999E-2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1</v>
      </c>
      <c r="R531" s="16">
        <v>1.0329999999999999</v>
      </c>
      <c r="S531" s="15">
        <v>1</v>
      </c>
      <c r="U531" s="1">
        <v>473.33067174999996</v>
      </c>
      <c r="V531" s="1">
        <v>679.11485999999991</v>
      </c>
      <c r="W531" s="1">
        <v>3061.4180396249999</v>
      </c>
      <c r="X531" s="1">
        <v>874.74827374999995</v>
      </c>
      <c r="Y531" s="1">
        <v>149.07868624999998</v>
      </c>
      <c r="Z531" s="1">
        <v>449.39937500000002</v>
      </c>
      <c r="AA531" s="1">
        <v>301.62567000000001</v>
      </c>
      <c r="AB531" s="1">
        <v>220.86572999999999</v>
      </c>
      <c r="AC531" s="1">
        <v>1046.1779809999998</v>
      </c>
      <c r="AD531" s="1">
        <v>836.66075000000001</v>
      </c>
      <c r="AE531" s="1">
        <v>0</v>
      </c>
      <c r="AF531" s="4">
        <v>8092.4200373750009</v>
      </c>
      <c r="AG531" s="4"/>
      <c r="AH531" s="4">
        <v>483239240</v>
      </c>
      <c r="AI531" s="4" t="s">
        <v>1807</v>
      </c>
      <c r="AJ531" s="2" t="s">
        <v>1808</v>
      </c>
      <c r="AK531" s="2" t="s">
        <v>1819</v>
      </c>
      <c r="AL531" s="4">
        <v>1</v>
      </c>
      <c r="AM531" s="4">
        <v>1</v>
      </c>
      <c r="AN531" s="4">
        <v>8092.4200373750009</v>
      </c>
      <c r="AO531" s="4">
        <v>8092</v>
      </c>
      <c r="AP531" s="4">
        <v>0</v>
      </c>
      <c r="AQ531" s="77">
        <v>8092</v>
      </c>
      <c r="AR531" s="4"/>
    </row>
    <row r="532" spans="1:44">
      <c r="A532" s="2">
        <v>483239261</v>
      </c>
      <c r="B532" s="10" t="s">
        <v>704</v>
      </c>
      <c r="C532" s="15">
        <v>0</v>
      </c>
      <c r="D532" s="15">
        <v>0</v>
      </c>
      <c r="E532" s="15">
        <v>0</v>
      </c>
      <c r="F532" s="15">
        <v>0</v>
      </c>
      <c r="G532" s="15">
        <v>1</v>
      </c>
      <c r="H532" s="15">
        <v>5</v>
      </c>
      <c r="I532" s="15">
        <v>0.22500000000000001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6</v>
      </c>
      <c r="R532" s="16">
        <v>1.0329999999999999</v>
      </c>
      <c r="S532" s="15">
        <v>1</v>
      </c>
      <c r="U532" s="1">
        <v>2839.9840304999998</v>
      </c>
      <c r="V532" s="1">
        <v>4074.6891599999994</v>
      </c>
      <c r="W532" s="1">
        <v>24816.184337749997</v>
      </c>
      <c r="X532" s="1">
        <v>4767.0599924999997</v>
      </c>
      <c r="Y532" s="1">
        <v>874.17366749999985</v>
      </c>
      <c r="Z532" s="1">
        <v>4005.3462500000001</v>
      </c>
      <c r="AA532" s="1">
        <v>2192.11897</v>
      </c>
      <c r="AB532" s="1">
        <v>2767.3656799999994</v>
      </c>
      <c r="AC532" s="1">
        <v>6134.5655360000001</v>
      </c>
      <c r="AD532" s="1">
        <v>4879.1144999999997</v>
      </c>
      <c r="AE532" s="1">
        <v>0</v>
      </c>
      <c r="AF532" s="4">
        <v>57350.602124249999</v>
      </c>
      <c r="AG532" s="4"/>
      <c r="AH532" s="4">
        <v>483239261</v>
      </c>
      <c r="AI532" s="4" t="s">
        <v>1807</v>
      </c>
      <c r="AJ532" s="2" t="s">
        <v>1808</v>
      </c>
      <c r="AK532" s="2" t="s">
        <v>1689</v>
      </c>
      <c r="AL532" s="4">
        <v>1</v>
      </c>
      <c r="AM532" s="4">
        <v>6</v>
      </c>
      <c r="AN532" s="4">
        <v>57350.602124249999</v>
      </c>
      <c r="AO532" s="4">
        <v>9558</v>
      </c>
      <c r="AP532" s="4">
        <v>0</v>
      </c>
      <c r="AQ532" s="77">
        <v>9558</v>
      </c>
      <c r="AR532" s="4"/>
    </row>
    <row r="533" spans="1:44">
      <c r="A533" s="2">
        <v>483239310</v>
      </c>
      <c r="B533" s="10" t="s">
        <v>704</v>
      </c>
      <c r="C533" s="15">
        <v>0</v>
      </c>
      <c r="D533" s="15">
        <v>0</v>
      </c>
      <c r="E533" s="15">
        <v>0</v>
      </c>
      <c r="F533" s="15">
        <v>4</v>
      </c>
      <c r="G533" s="15">
        <v>10</v>
      </c>
      <c r="H533" s="15">
        <v>13</v>
      </c>
      <c r="I533" s="15">
        <v>1.0125</v>
      </c>
      <c r="J533" s="15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5</v>
      </c>
      <c r="P533" s="15">
        <v>4</v>
      </c>
      <c r="Q533" s="15">
        <v>27</v>
      </c>
      <c r="R533" s="16">
        <v>1.0329999999999999</v>
      </c>
      <c r="S533" s="15">
        <v>8</v>
      </c>
      <c r="U533" s="1">
        <v>12779.928137249999</v>
      </c>
      <c r="V533" s="1">
        <v>18336.101219999993</v>
      </c>
      <c r="W533" s="1">
        <v>130416.43890987498</v>
      </c>
      <c r="X533" s="1">
        <v>23261.518821249996</v>
      </c>
      <c r="Y533" s="1">
        <v>4580.1554287499994</v>
      </c>
      <c r="Z533" s="1">
        <v>15537.053125</v>
      </c>
      <c r="AA533" s="1">
        <v>8837.9347999999991</v>
      </c>
      <c r="AB533" s="1">
        <v>9370.4359699999986</v>
      </c>
      <c r="AC533" s="1">
        <v>32141.277467</v>
      </c>
      <c r="AD533" s="1">
        <v>25270.960250000004</v>
      </c>
      <c r="AE533" s="1">
        <v>0</v>
      </c>
      <c r="AF533" s="4">
        <v>280531.80412912497</v>
      </c>
      <c r="AG533" s="4"/>
      <c r="AH533" s="4">
        <v>483239310</v>
      </c>
      <c r="AI533" s="4" t="s">
        <v>1807</v>
      </c>
      <c r="AJ533" s="2" t="s">
        <v>1808</v>
      </c>
      <c r="AK533" s="2" t="s">
        <v>1820</v>
      </c>
      <c r="AL533" s="4">
        <v>1</v>
      </c>
      <c r="AM533" s="4">
        <v>27</v>
      </c>
      <c r="AN533" s="4">
        <v>280531.80412912497</v>
      </c>
      <c r="AO533" s="4">
        <v>10390</v>
      </c>
      <c r="AP533" s="4">
        <v>0</v>
      </c>
      <c r="AQ533" s="77">
        <v>10390</v>
      </c>
      <c r="AR533" s="4"/>
    </row>
    <row r="534" spans="1:44">
      <c r="A534" s="2">
        <v>483239625</v>
      </c>
      <c r="B534" s="10" t="s">
        <v>704</v>
      </c>
      <c r="C534" s="15">
        <v>0</v>
      </c>
      <c r="D534" s="15">
        <v>0</v>
      </c>
      <c r="E534" s="15">
        <v>0</v>
      </c>
      <c r="F534" s="15">
        <v>0</v>
      </c>
      <c r="G534" s="15">
        <v>0</v>
      </c>
      <c r="H534" s="15">
        <v>1</v>
      </c>
      <c r="I534" s="15">
        <v>3.7499999999999999E-2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1</v>
      </c>
      <c r="R534" s="16">
        <v>1.0329999999999999</v>
      </c>
      <c r="S534" s="15">
        <v>1</v>
      </c>
      <c r="U534" s="1">
        <v>473.33067174999996</v>
      </c>
      <c r="V534" s="1">
        <v>679.11485999999991</v>
      </c>
      <c r="W534" s="1">
        <v>4350.9532596250001</v>
      </c>
      <c r="X534" s="1">
        <v>778.46234374999995</v>
      </c>
      <c r="Y534" s="1">
        <v>145.01899624999999</v>
      </c>
      <c r="Z534" s="1">
        <v>711.18937500000004</v>
      </c>
      <c r="AA534" s="1">
        <v>378.09865999999994</v>
      </c>
      <c r="AB534" s="1">
        <v>509.29998999999992</v>
      </c>
      <c r="AC534" s="1">
        <v>1017.6775109999999</v>
      </c>
      <c r="AD534" s="1">
        <v>808.49074999999993</v>
      </c>
      <c r="AE534" s="1">
        <v>0</v>
      </c>
      <c r="AF534" s="4">
        <v>9851.6364173750007</v>
      </c>
      <c r="AG534" s="4"/>
      <c r="AH534" s="4">
        <v>483239625</v>
      </c>
      <c r="AI534" s="4" t="s">
        <v>1807</v>
      </c>
      <c r="AJ534" s="2" t="s">
        <v>1808</v>
      </c>
      <c r="AK534" s="2" t="s">
        <v>1651</v>
      </c>
      <c r="AL534" s="4">
        <v>1</v>
      </c>
      <c r="AM534" s="4">
        <v>1</v>
      </c>
      <c r="AN534" s="4">
        <v>9851.6364173750007</v>
      </c>
      <c r="AO534" s="4">
        <v>9852</v>
      </c>
      <c r="AP534" s="4">
        <v>0</v>
      </c>
      <c r="AQ534" s="77">
        <v>9852</v>
      </c>
      <c r="AR534" s="4"/>
    </row>
    <row r="535" spans="1:44">
      <c r="A535" s="2">
        <v>483239665</v>
      </c>
      <c r="B535" s="10" t="s">
        <v>704</v>
      </c>
      <c r="C535" s="15">
        <v>0</v>
      </c>
      <c r="D535" s="15">
        <v>0</v>
      </c>
      <c r="E535" s="15">
        <v>0</v>
      </c>
      <c r="F535" s="15">
        <v>0</v>
      </c>
      <c r="G535" s="15">
        <v>3</v>
      </c>
      <c r="H535" s="15">
        <v>7</v>
      </c>
      <c r="I535" s="15">
        <v>0.375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1</v>
      </c>
      <c r="Q535" s="15">
        <v>10</v>
      </c>
      <c r="R535" s="16">
        <v>1.0329999999999999</v>
      </c>
      <c r="S535" s="15">
        <v>2</v>
      </c>
      <c r="U535" s="1">
        <v>4733.3067174999996</v>
      </c>
      <c r="V535" s="1">
        <v>6791.1485999999986</v>
      </c>
      <c r="W535" s="1">
        <v>42724.659196250002</v>
      </c>
      <c r="X535" s="1">
        <v>8073.4812274999995</v>
      </c>
      <c r="Y535" s="1">
        <v>1530.2371325000001</v>
      </c>
      <c r="Z535" s="1">
        <v>6326.5237500000003</v>
      </c>
      <c r="AA535" s="1">
        <v>3551.5676299999996</v>
      </c>
      <c r="AB535" s="1">
        <v>4227.6971199999998</v>
      </c>
      <c r="AC535" s="1">
        <v>10738.541169999999</v>
      </c>
      <c r="AD535" s="1">
        <v>8472.4475000000002</v>
      </c>
      <c r="AE535" s="1">
        <v>0</v>
      </c>
      <c r="AF535" s="4">
        <v>97169.610043749999</v>
      </c>
      <c r="AG535" s="4"/>
      <c r="AH535" s="4">
        <v>483239665</v>
      </c>
      <c r="AI535" s="4" t="s">
        <v>1807</v>
      </c>
      <c r="AJ535" s="2" t="s">
        <v>1808</v>
      </c>
      <c r="AK535" s="2" t="s">
        <v>1821</v>
      </c>
      <c r="AL535" s="4">
        <v>1</v>
      </c>
      <c r="AM535" s="4">
        <v>10</v>
      </c>
      <c r="AN535" s="4">
        <v>97169.610043749999</v>
      </c>
      <c r="AO535" s="4">
        <v>9717</v>
      </c>
      <c r="AP535" s="4">
        <v>0</v>
      </c>
      <c r="AQ535" s="77">
        <v>9717</v>
      </c>
      <c r="AR535" s="4"/>
    </row>
    <row r="536" spans="1:44">
      <c r="A536" s="2">
        <v>483239740</v>
      </c>
      <c r="B536" s="10" t="s">
        <v>704</v>
      </c>
      <c r="C536" s="15">
        <v>0</v>
      </c>
      <c r="D536" s="15">
        <v>0</v>
      </c>
      <c r="E536" s="15">
        <v>0</v>
      </c>
      <c r="F536" s="15">
        <v>0</v>
      </c>
      <c r="G536" s="15">
        <v>0</v>
      </c>
      <c r="H536" s="15">
        <v>1</v>
      </c>
      <c r="I536" s="15">
        <v>3.7499999999999999E-2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1</v>
      </c>
      <c r="R536" s="16">
        <v>1.0329999999999999</v>
      </c>
      <c r="S536" s="15">
        <v>1</v>
      </c>
      <c r="U536" s="1">
        <v>473.33067174999996</v>
      </c>
      <c r="V536" s="1">
        <v>679.11485999999991</v>
      </c>
      <c r="W536" s="1">
        <v>4350.9532596250001</v>
      </c>
      <c r="X536" s="1">
        <v>778.46234374999995</v>
      </c>
      <c r="Y536" s="1">
        <v>145.01899624999999</v>
      </c>
      <c r="Z536" s="1">
        <v>711.18937500000004</v>
      </c>
      <c r="AA536" s="1">
        <v>378.09865999999994</v>
      </c>
      <c r="AB536" s="1">
        <v>509.29998999999992</v>
      </c>
      <c r="AC536" s="1">
        <v>1017.6775109999999</v>
      </c>
      <c r="AD536" s="1">
        <v>808.49074999999993</v>
      </c>
      <c r="AE536" s="1">
        <v>0</v>
      </c>
      <c r="AF536" s="4">
        <v>9851.6364173750007</v>
      </c>
      <c r="AG536" s="4"/>
      <c r="AH536" s="4">
        <v>483239740</v>
      </c>
      <c r="AI536" s="4" t="s">
        <v>1807</v>
      </c>
      <c r="AJ536" s="2" t="s">
        <v>1808</v>
      </c>
      <c r="AK536" s="2" t="s">
        <v>1822</v>
      </c>
      <c r="AL536" s="4">
        <v>1</v>
      </c>
      <c r="AM536" s="4">
        <v>1</v>
      </c>
      <c r="AN536" s="4">
        <v>9851.6364173750007</v>
      </c>
      <c r="AO536" s="4">
        <v>9852</v>
      </c>
      <c r="AP536" s="4">
        <v>0</v>
      </c>
      <c r="AQ536" s="77">
        <v>9852</v>
      </c>
      <c r="AR536" s="4"/>
    </row>
    <row r="537" spans="1:44">
      <c r="A537" s="2">
        <v>483239760</v>
      </c>
      <c r="B537" s="10" t="s">
        <v>704</v>
      </c>
      <c r="C537" s="15">
        <v>0</v>
      </c>
      <c r="D537" s="15">
        <v>0</v>
      </c>
      <c r="E537" s="15">
        <v>0</v>
      </c>
      <c r="F537" s="15">
        <v>0</v>
      </c>
      <c r="G537" s="15">
        <v>8</v>
      </c>
      <c r="H537" s="15">
        <v>26</v>
      </c>
      <c r="I537" s="15">
        <v>1.2749999999999999</v>
      </c>
      <c r="J537" s="15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2</v>
      </c>
      <c r="P537" s="15">
        <v>3</v>
      </c>
      <c r="Q537" s="15">
        <v>34</v>
      </c>
      <c r="R537" s="16">
        <v>1.0329999999999999</v>
      </c>
      <c r="S537" s="15">
        <v>3</v>
      </c>
      <c r="U537" s="1">
        <v>16093.242839499999</v>
      </c>
      <c r="V537" s="1">
        <v>23089.905239999996</v>
      </c>
      <c r="W537" s="1">
        <v>153196.45486725</v>
      </c>
      <c r="X537" s="1">
        <v>27238.007127499997</v>
      </c>
      <c r="Y537" s="1">
        <v>5306.0277424999995</v>
      </c>
      <c r="Z537" s="1">
        <v>22086.118750000001</v>
      </c>
      <c r="AA537" s="1">
        <v>12243.570519999999</v>
      </c>
      <c r="AB537" s="1">
        <v>15008.725579999997</v>
      </c>
      <c r="AC537" s="1">
        <v>37235.309333999998</v>
      </c>
      <c r="AD537" s="1">
        <v>29245.0455</v>
      </c>
      <c r="AE537" s="1">
        <v>0</v>
      </c>
      <c r="AF537" s="4">
        <v>340742.40750074998</v>
      </c>
      <c r="AG537" s="4"/>
      <c r="AH537" s="4">
        <v>483239760</v>
      </c>
      <c r="AI537" s="4" t="s">
        <v>1807</v>
      </c>
      <c r="AJ537" s="2" t="s">
        <v>1808</v>
      </c>
      <c r="AK537" s="2" t="s">
        <v>1823</v>
      </c>
      <c r="AL537" s="4">
        <v>1</v>
      </c>
      <c r="AM537" s="4">
        <v>34</v>
      </c>
      <c r="AN537" s="4">
        <v>340742.40750074998</v>
      </c>
      <c r="AO537" s="4">
        <v>10022</v>
      </c>
      <c r="AP537" s="4">
        <v>0</v>
      </c>
      <c r="AQ537" s="77">
        <v>10022</v>
      </c>
      <c r="AR537" s="4"/>
    </row>
    <row r="538" spans="1:44">
      <c r="A538" s="2">
        <v>484035023</v>
      </c>
      <c r="B538" s="10" t="s">
        <v>127</v>
      </c>
      <c r="C538" s="15">
        <v>0</v>
      </c>
      <c r="D538" s="15">
        <v>0</v>
      </c>
      <c r="E538" s="15">
        <v>0</v>
      </c>
      <c r="F538" s="15">
        <v>0</v>
      </c>
      <c r="G538" s="15">
        <v>1</v>
      </c>
      <c r="H538" s="15">
        <v>0</v>
      </c>
      <c r="I538" s="15">
        <v>3.7499999999999999E-2</v>
      </c>
      <c r="J538" s="15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1</v>
      </c>
      <c r="P538" s="15">
        <v>0</v>
      </c>
      <c r="Q538" s="15">
        <v>1</v>
      </c>
      <c r="R538" s="16">
        <v>1.077</v>
      </c>
      <c r="S538" s="15">
        <v>10</v>
      </c>
      <c r="U538" s="1">
        <v>493.49190074999996</v>
      </c>
      <c r="V538" s="1">
        <v>708.04133999999988</v>
      </c>
      <c r="W538" s="1">
        <v>6676.5799991249996</v>
      </c>
      <c r="X538" s="1">
        <v>912.00763874999996</v>
      </c>
      <c r="Y538" s="1">
        <v>232.12177124999999</v>
      </c>
      <c r="Z538" s="1">
        <v>449.39937500000002</v>
      </c>
      <c r="AA538" s="1">
        <v>314.47323</v>
      </c>
      <c r="AB538" s="1">
        <v>230.27337</v>
      </c>
      <c r="AC538" s="1">
        <v>1628.9377289999998</v>
      </c>
      <c r="AD538" s="1">
        <v>1165.1107500000001</v>
      </c>
      <c r="AE538" s="1">
        <v>0</v>
      </c>
      <c r="AF538" s="4">
        <v>12810.437103875</v>
      </c>
      <c r="AG538" s="4"/>
      <c r="AH538" s="4">
        <v>484035023</v>
      </c>
      <c r="AI538" s="4" t="s">
        <v>1824</v>
      </c>
      <c r="AJ538" s="2" t="s">
        <v>1559</v>
      </c>
      <c r="AK538" s="2" t="s">
        <v>1634</v>
      </c>
      <c r="AL538" s="4">
        <v>1</v>
      </c>
      <c r="AM538" s="4">
        <v>1</v>
      </c>
      <c r="AN538" s="4">
        <v>12810.437103875</v>
      </c>
      <c r="AO538" s="4">
        <v>12810</v>
      </c>
      <c r="AP538" s="4">
        <v>0</v>
      </c>
      <c r="AQ538" s="77">
        <v>12810</v>
      </c>
      <c r="AR538" s="4"/>
    </row>
    <row r="539" spans="1:44">
      <c r="A539" s="2">
        <v>484035035</v>
      </c>
      <c r="B539" s="10" t="s">
        <v>127</v>
      </c>
      <c r="C539" s="15">
        <v>0</v>
      </c>
      <c r="D539" s="15">
        <v>0</v>
      </c>
      <c r="E539" s="15">
        <v>0</v>
      </c>
      <c r="F539" s="15">
        <v>207</v>
      </c>
      <c r="G539" s="15">
        <v>609</v>
      </c>
      <c r="H539" s="15">
        <v>163</v>
      </c>
      <c r="I539" s="15">
        <v>42.787500000000001</v>
      </c>
      <c r="J539" s="15">
        <v>0</v>
      </c>
      <c r="K539" s="15">
        <v>0</v>
      </c>
      <c r="L539" s="15">
        <v>0</v>
      </c>
      <c r="M539" s="15">
        <v>162</v>
      </c>
      <c r="N539" s="15">
        <v>0</v>
      </c>
      <c r="O539" s="15">
        <v>613</v>
      </c>
      <c r="P539" s="15">
        <v>98</v>
      </c>
      <c r="Q539" s="15">
        <v>1141</v>
      </c>
      <c r="R539" s="16">
        <v>1.077</v>
      </c>
      <c r="S539" s="15">
        <v>10</v>
      </c>
      <c r="U539" s="1">
        <v>563074.25875575002</v>
      </c>
      <c r="V539" s="1">
        <v>807875.16893999989</v>
      </c>
      <c r="W539" s="1">
        <v>6748584.2192816241</v>
      </c>
      <c r="X539" s="1">
        <v>1083288.2354737499</v>
      </c>
      <c r="Y539" s="1">
        <v>234558.45278624998</v>
      </c>
      <c r="Z539" s="1">
        <v>555436.45687499992</v>
      </c>
      <c r="AA539" s="1">
        <v>355617.93638999999</v>
      </c>
      <c r="AB539" s="1">
        <v>278809.75356000004</v>
      </c>
      <c r="AC539" s="1">
        <v>1646028.1002689998</v>
      </c>
      <c r="AD539" s="1">
        <v>1228798.8057500001</v>
      </c>
      <c r="AE539" s="1">
        <v>0</v>
      </c>
      <c r="AF539" s="4">
        <v>13502071.388081372</v>
      </c>
      <c r="AG539" s="4"/>
      <c r="AH539" s="4">
        <v>484035035</v>
      </c>
      <c r="AI539" s="4" t="s">
        <v>1824</v>
      </c>
      <c r="AJ539" s="2" t="s">
        <v>1559</v>
      </c>
      <c r="AK539" s="2" t="s">
        <v>1559</v>
      </c>
      <c r="AL539" s="4">
        <v>1</v>
      </c>
      <c r="AM539" s="4">
        <v>1141</v>
      </c>
      <c r="AN539" s="4">
        <v>13502071.388081372</v>
      </c>
      <c r="AO539" s="4">
        <v>11834</v>
      </c>
      <c r="AP539" s="4">
        <v>0</v>
      </c>
      <c r="AQ539" s="77">
        <v>11834</v>
      </c>
      <c r="AR539" s="4"/>
    </row>
    <row r="540" spans="1:44">
      <c r="A540" s="2">
        <v>484035274</v>
      </c>
      <c r="B540" s="10" t="s">
        <v>127</v>
      </c>
      <c r="C540" s="15">
        <v>0</v>
      </c>
      <c r="D540" s="15">
        <v>0</v>
      </c>
      <c r="E540" s="15">
        <v>0</v>
      </c>
      <c r="F540" s="15">
        <v>1</v>
      </c>
      <c r="G540" s="15">
        <v>0</v>
      </c>
      <c r="H540" s="15">
        <v>0</v>
      </c>
      <c r="I540" s="15">
        <v>3.7499999999999999E-2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1</v>
      </c>
      <c r="P540" s="15">
        <v>0</v>
      </c>
      <c r="Q540" s="15">
        <v>1</v>
      </c>
      <c r="R540" s="16">
        <v>1.077</v>
      </c>
      <c r="S540" s="15">
        <v>10</v>
      </c>
      <c r="U540" s="1">
        <v>493.49190074999996</v>
      </c>
      <c r="V540" s="1">
        <v>708.04133999999988</v>
      </c>
      <c r="W540" s="1">
        <v>7066.1524391249986</v>
      </c>
      <c r="X540" s="1">
        <v>1145.2966087499999</v>
      </c>
      <c r="Y540" s="1">
        <v>221.33023124999997</v>
      </c>
      <c r="Z540" s="1">
        <v>449.39937500000002</v>
      </c>
      <c r="AA540" s="1">
        <v>236.25072</v>
      </c>
      <c r="AB540" s="1">
        <v>140.97929999999999</v>
      </c>
      <c r="AC540" s="1">
        <v>1553.084619</v>
      </c>
      <c r="AD540" s="1">
        <v>1202.2407499999999</v>
      </c>
      <c r="AE540" s="1">
        <v>0</v>
      </c>
      <c r="AF540" s="4">
        <v>13216.267283874997</v>
      </c>
      <c r="AG540" s="4"/>
      <c r="AH540" s="4">
        <v>484035274</v>
      </c>
      <c r="AI540" s="4" t="s">
        <v>1824</v>
      </c>
      <c r="AJ540" s="2" t="s">
        <v>1559</v>
      </c>
      <c r="AK540" s="2" t="s">
        <v>1609</v>
      </c>
      <c r="AL540" s="4">
        <v>1</v>
      </c>
      <c r="AM540" s="4">
        <v>1</v>
      </c>
      <c r="AN540" s="4">
        <v>13216.267283874997</v>
      </c>
      <c r="AO540" s="4">
        <v>13216</v>
      </c>
      <c r="AP540" s="4">
        <v>0</v>
      </c>
      <c r="AQ540" s="77">
        <v>13216</v>
      </c>
      <c r="AR540" s="4"/>
    </row>
    <row r="541" spans="1:44">
      <c r="A541" s="2">
        <v>484035308</v>
      </c>
      <c r="B541" s="10" t="s">
        <v>127</v>
      </c>
      <c r="C541" s="15">
        <v>0</v>
      </c>
      <c r="D541" s="15">
        <v>0</v>
      </c>
      <c r="E541" s="15">
        <v>0</v>
      </c>
      <c r="F541" s="15">
        <v>0</v>
      </c>
      <c r="G541" s="15">
        <v>1</v>
      </c>
      <c r="H541" s="15">
        <v>0</v>
      </c>
      <c r="I541" s="15">
        <v>3.7499999999999999E-2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1</v>
      </c>
      <c r="P541" s="15">
        <v>0</v>
      </c>
      <c r="Q541" s="15">
        <v>1</v>
      </c>
      <c r="R541" s="16">
        <v>1.077</v>
      </c>
      <c r="S541" s="15">
        <v>10</v>
      </c>
      <c r="U541" s="1">
        <v>493.49190074999996</v>
      </c>
      <c r="V541" s="1">
        <v>708.04133999999988</v>
      </c>
      <c r="W541" s="1">
        <v>6676.5799991249996</v>
      </c>
      <c r="X541" s="1">
        <v>912.00763874999996</v>
      </c>
      <c r="Y541" s="1">
        <v>232.12177124999999</v>
      </c>
      <c r="Z541" s="1">
        <v>449.39937500000002</v>
      </c>
      <c r="AA541" s="1">
        <v>314.47323</v>
      </c>
      <c r="AB541" s="1">
        <v>230.27337</v>
      </c>
      <c r="AC541" s="1">
        <v>1628.9377289999998</v>
      </c>
      <c r="AD541" s="1">
        <v>1165.1107500000001</v>
      </c>
      <c r="AE541" s="1">
        <v>0</v>
      </c>
      <c r="AF541" s="4">
        <v>12810.437103875</v>
      </c>
      <c r="AG541" s="4"/>
      <c r="AH541" s="4">
        <v>484035308</v>
      </c>
      <c r="AI541" s="4" t="s">
        <v>1824</v>
      </c>
      <c r="AJ541" s="2" t="s">
        <v>1559</v>
      </c>
      <c r="AK541" s="2" t="s">
        <v>1567</v>
      </c>
      <c r="AL541" s="4">
        <v>1</v>
      </c>
      <c r="AM541" s="4">
        <v>1</v>
      </c>
      <c r="AN541" s="4">
        <v>12810.437103875</v>
      </c>
      <c r="AO541" s="4">
        <v>12810</v>
      </c>
      <c r="AP541" s="4">
        <v>0</v>
      </c>
      <c r="AQ541" s="77">
        <v>12810</v>
      </c>
      <c r="AR541" s="4"/>
    </row>
    <row r="542" spans="1:44">
      <c r="A542" s="2">
        <v>485258030</v>
      </c>
      <c r="B542" s="10" t="s">
        <v>129</v>
      </c>
      <c r="C542" s="15">
        <v>0</v>
      </c>
      <c r="D542" s="15">
        <v>0</v>
      </c>
      <c r="E542" s="15">
        <v>0</v>
      </c>
      <c r="F542" s="15">
        <v>0</v>
      </c>
      <c r="G542" s="15">
        <v>0</v>
      </c>
      <c r="H542" s="15">
        <v>2</v>
      </c>
      <c r="I542" s="15">
        <v>0.1125</v>
      </c>
      <c r="J542" s="15">
        <v>0</v>
      </c>
      <c r="K542" s="15">
        <v>0</v>
      </c>
      <c r="L542" s="15">
        <v>0</v>
      </c>
      <c r="M542" s="15">
        <v>1</v>
      </c>
      <c r="N542" s="15">
        <v>0</v>
      </c>
      <c r="O542" s="15">
        <v>1</v>
      </c>
      <c r="P542" s="15">
        <v>0</v>
      </c>
      <c r="Q542" s="15">
        <v>3</v>
      </c>
      <c r="R542" s="16">
        <v>1</v>
      </c>
      <c r="S542" s="15">
        <v>8</v>
      </c>
      <c r="U542" s="1">
        <v>1374.62925</v>
      </c>
      <c r="V542" s="1">
        <v>1972.2599999999998</v>
      </c>
      <c r="W542" s="1">
        <v>16447.745875000001</v>
      </c>
      <c r="X542" s="1">
        <v>2415.6612500000001</v>
      </c>
      <c r="Y542" s="1">
        <v>527.06875000000002</v>
      </c>
      <c r="Z542" s="1">
        <v>1871.778125</v>
      </c>
      <c r="AA542" s="1">
        <v>1024.03</v>
      </c>
      <c r="AB542" s="1">
        <v>1116.96</v>
      </c>
      <c r="AC542" s="1">
        <v>3698.8510000000001</v>
      </c>
      <c r="AD542" s="1">
        <v>3007.50225</v>
      </c>
      <c r="AE542" s="1">
        <v>0</v>
      </c>
      <c r="AF542" s="4">
        <v>33456.486499999999</v>
      </c>
      <c r="AG542" s="4"/>
      <c r="AH542" s="4">
        <v>485258030</v>
      </c>
      <c r="AI542" s="4" t="s">
        <v>1825</v>
      </c>
      <c r="AJ542" s="2" t="s">
        <v>1658</v>
      </c>
      <c r="AK542" s="2" t="s">
        <v>1654</v>
      </c>
      <c r="AL542" s="4">
        <v>1</v>
      </c>
      <c r="AM542" s="4">
        <v>3</v>
      </c>
      <c r="AN542" s="4">
        <v>33456.486499999999</v>
      </c>
      <c r="AO542" s="4">
        <v>11152</v>
      </c>
      <c r="AP542" s="4">
        <v>0</v>
      </c>
      <c r="AQ542" s="77">
        <v>11152</v>
      </c>
      <c r="AR542" s="4"/>
    </row>
    <row r="543" spans="1:44">
      <c r="A543" s="2">
        <v>485258035</v>
      </c>
      <c r="B543" s="10" t="s">
        <v>129</v>
      </c>
      <c r="C543" s="15">
        <v>0</v>
      </c>
      <c r="D543" s="15">
        <v>0</v>
      </c>
      <c r="E543" s="15">
        <v>0</v>
      </c>
      <c r="F543" s="15">
        <v>0</v>
      </c>
      <c r="G543" s="15">
        <v>0</v>
      </c>
      <c r="H543" s="15">
        <v>2</v>
      </c>
      <c r="I543" s="15">
        <v>7.4999999999999997E-2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2</v>
      </c>
      <c r="R543" s="16">
        <v>1</v>
      </c>
      <c r="S543" s="15">
        <v>1</v>
      </c>
      <c r="U543" s="1">
        <v>916.41949999999997</v>
      </c>
      <c r="V543" s="1">
        <v>1314.84</v>
      </c>
      <c r="W543" s="1">
        <v>8423.9172500000004</v>
      </c>
      <c r="X543" s="1">
        <v>1507.1875</v>
      </c>
      <c r="Y543" s="1">
        <v>280.77249999999998</v>
      </c>
      <c r="Z543" s="1">
        <v>1422.3787500000001</v>
      </c>
      <c r="AA543" s="1">
        <v>732.04</v>
      </c>
      <c r="AB543" s="1">
        <v>986.06</v>
      </c>
      <c r="AC543" s="1">
        <v>1970.3339999999998</v>
      </c>
      <c r="AD543" s="1">
        <v>1616.9814999999999</v>
      </c>
      <c r="AE543" s="1">
        <v>0</v>
      </c>
      <c r="AF543" s="4">
        <v>19170.930999999997</v>
      </c>
      <c r="AG543" s="4"/>
      <c r="AH543" s="4">
        <v>485258035</v>
      </c>
      <c r="AI543" s="4" t="s">
        <v>1825</v>
      </c>
      <c r="AJ543" s="2" t="s">
        <v>1658</v>
      </c>
      <c r="AK543" s="2" t="s">
        <v>1559</v>
      </c>
      <c r="AL543" s="4">
        <v>1</v>
      </c>
      <c r="AM543" s="4">
        <v>2</v>
      </c>
      <c r="AN543" s="4">
        <v>19170.930999999997</v>
      </c>
      <c r="AO543" s="4">
        <v>9585</v>
      </c>
      <c r="AP543" s="4">
        <v>0</v>
      </c>
      <c r="AQ543" s="77">
        <v>9585</v>
      </c>
      <c r="AR543" s="4"/>
    </row>
    <row r="544" spans="1:44">
      <c r="A544" s="2">
        <v>485258163</v>
      </c>
      <c r="B544" s="10" t="s">
        <v>129</v>
      </c>
      <c r="C544" s="15">
        <v>0</v>
      </c>
      <c r="D544" s="15">
        <v>0</v>
      </c>
      <c r="E544" s="15">
        <v>0</v>
      </c>
      <c r="F544" s="15">
        <v>0</v>
      </c>
      <c r="G544" s="15">
        <v>0</v>
      </c>
      <c r="H544" s="15">
        <v>18</v>
      </c>
      <c r="I544" s="15">
        <v>0.67500000000000004</v>
      </c>
      <c r="J544" s="15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8</v>
      </c>
      <c r="Q544" s="15">
        <v>18</v>
      </c>
      <c r="R544" s="16">
        <v>1</v>
      </c>
      <c r="S544" s="15">
        <v>9</v>
      </c>
      <c r="U544" s="1">
        <v>8247.7754999999997</v>
      </c>
      <c r="V544" s="1">
        <v>11833.56</v>
      </c>
      <c r="W544" s="1">
        <v>101449.81525</v>
      </c>
      <c r="X544" s="1">
        <v>13564.6875</v>
      </c>
      <c r="Y544" s="1">
        <v>3091.1124999999997</v>
      </c>
      <c r="Z544" s="1">
        <v>12801.408750000001</v>
      </c>
      <c r="AA544" s="1">
        <v>6588.36</v>
      </c>
      <c r="AB544" s="1">
        <v>8874.5399999999991</v>
      </c>
      <c r="AC544" s="1">
        <v>21692.126</v>
      </c>
      <c r="AD544" s="1">
        <v>17154.9935</v>
      </c>
      <c r="AE544" s="1">
        <v>0</v>
      </c>
      <c r="AF544" s="4">
        <v>205298.37899999999</v>
      </c>
      <c r="AG544" s="4"/>
      <c r="AH544" s="4">
        <v>485258163</v>
      </c>
      <c r="AI544" s="4" t="s">
        <v>1825</v>
      </c>
      <c r="AJ544" s="2" t="s">
        <v>1658</v>
      </c>
      <c r="AK544" s="2" t="s">
        <v>1565</v>
      </c>
      <c r="AL544" s="4">
        <v>1</v>
      </c>
      <c r="AM544" s="4">
        <v>18</v>
      </c>
      <c r="AN544" s="4">
        <v>205298.37899999999</v>
      </c>
      <c r="AO544" s="4">
        <v>11405</v>
      </c>
      <c r="AP544" s="4">
        <v>0</v>
      </c>
      <c r="AQ544" s="77">
        <v>11405</v>
      </c>
      <c r="AR544" s="4"/>
    </row>
    <row r="545" spans="1:44">
      <c r="A545" s="2">
        <v>485258168</v>
      </c>
      <c r="B545" s="10" t="s">
        <v>129</v>
      </c>
      <c r="C545" s="15">
        <v>0</v>
      </c>
      <c r="D545" s="15">
        <v>0</v>
      </c>
      <c r="E545" s="15">
        <v>0</v>
      </c>
      <c r="F545" s="15">
        <v>0</v>
      </c>
      <c r="G545" s="15">
        <v>0</v>
      </c>
      <c r="H545" s="15">
        <v>2</v>
      </c>
      <c r="I545" s="15">
        <v>7.4999999999999997E-2</v>
      </c>
      <c r="J545" s="15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2</v>
      </c>
      <c r="Q545" s="15">
        <v>2</v>
      </c>
      <c r="R545" s="16">
        <v>1</v>
      </c>
      <c r="S545" s="15">
        <v>10</v>
      </c>
      <c r="U545" s="1">
        <v>916.41949999999997</v>
      </c>
      <c r="V545" s="1">
        <v>1314.84</v>
      </c>
      <c r="W545" s="1">
        <v>14895.15725</v>
      </c>
      <c r="X545" s="1">
        <v>1507.1875</v>
      </c>
      <c r="Y545" s="1">
        <v>423.1925</v>
      </c>
      <c r="Z545" s="1">
        <v>1422.3787500000001</v>
      </c>
      <c r="AA545" s="1">
        <v>732.04</v>
      </c>
      <c r="AB545" s="1">
        <v>986.06</v>
      </c>
      <c r="AC545" s="1">
        <v>2969.7739999999999</v>
      </c>
      <c r="AD545" s="1">
        <v>2273.8815</v>
      </c>
      <c r="AE545" s="1">
        <v>0</v>
      </c>
      <c r="AF545" s="4">
        <v>27440.931000000004</v>
      </c>
      <c r="AG545" s="4"/>
      <c r="AH545" s="4">
        <v>485258168</v>
      </c>
      <c r="AI545" s="4" t="s">
        <v>1825</v>
      </c>
      <c r="AJ545" s="2" t="s">
        <v>1658</v>
      </c>
      <c r="AK545" s="2" t="s">
        <v>1656</v>
      </c>
      <c r="AL545" s="4">
        <v>1</v>
      </c>
      <c r="AM545" s="4">
        <v>2</v>
      </c>
      <c r="AN545" s="4">
        <v>27440.931000000004</v>
      </c>
      <c r="AO545" s="4">
        <v>13720</v>
      </c>
      <c r="AP545" s="4">
        <v>0</v>
      </c>
      <c r="AQ545" s="77">
        <v>13720</v>
      </c>
      <c r="AR545" s="4"/>
    </row>
    <row r="546" spans="1:44">
      <c r="A546" s="2">
        <v>485258229</v>
      </c>
      <c r="B546" s="10" t="s">
        <v>129</v>
      </c>
      <c r="C546" s="15">
        <v>0</v>
      </c>
      <c r="D546" s="15">
        <v>0</v>
      </c>
      <c r="E546" s="15">
        <v>0</v>
      </c>
      <c r="F546" s="15">
        <v>0</v>
      </c>
      <c r="G546" s="15">
        <v>3</v>
      </c>
      <c r="H546" s="15">
        <v>8</v>
      </c>
      <c r="I546" s="15">
        <v>0.45</v>
      </c>
      <c r="J546" s="15">
        <v>0</v>
      </c>
      <c r="K546" s="15">
        <v>0</v>
      </c>
      <c r="L546" s="15">
        <v>0</v>
      </c>
      <c r="M546" s="15">
        <v>1</v>
      </c>
      <c r="N546" s="15">
        <v>0</v>
      </c>
      <c r="O546" s="15">
        <v>2</v>
      </c>
      <c r="P546" s="15">
        <v>3</v>
      </c>
      <c r="Q546" s="15">
        <v>12</v>
      </c>
      <c r="R546" s="16">
        <v>1</v>
      </c>
      <c r="S546" s="15">
        <v>9</v>
      </c>
      <c r="U546" s="1">
        <v>5498.5169999999998</v>
      </c>
      <c r="V546" s="1">
        <v>7889.0399999999991</v>
      </c>
      <c r="W546" s="1">
        <v>63458.933499999999</v>
      </c>
      <c r="X546" s="1">
        <v>9477.6350000000002</v>
      </c>
      <c r="Y546" s="1">
        <v>2085.105</v>
      </c>
      <c r="Z546" s="1">
        <v>7487.1125000000011</v>
      </c>
      <c r="AA546" s="1">
        <v>4096.12</v>
      </c>
      <c r="AB546" s="1">
        <v>4716.57</v>
      </c>
      <c r="AC546" s="1">
        <v>14632.524000000001</v>
      </c>
      <c r="AD546" s="1">
        <v>11672.689</v>
      </c>
      <c r="AE546" s="1">
        <v>0</v>
      </c>
      <c r="AF546" s="4">
        <v>131014.246</v>
      </c>
      <c r="AG546" s="4"/>
      <c r="AH546" s="4">
        <v>485258229</v>
      </c>
      <c r="AI546" s="4" t="s">
        <v>1825</v>
      </c>
      <c r="AJ546" s="2" t="s">
        <v>1658</v>
      </c>
      <c r="AK546" s="2" t="s">
        <v>1657</v>
      </c>
      <c r="AL546" s="4">
        <v>1</v>
      </c>
      <c r="AM546" s="4">
        <v>12</v>
      </c>
      <c r="AN546" s="4">
        <v>131014.246</v>
      </c>
      <c r="AO546" s="4">
        <v>10918</v>
      </c>
      <c r="AP546" s="4">
        <v>0</v>
      </c>
      <c r="AQ546" s="77">
        <v>10918</v>
      </c>
      <c r="AR546" s="4"/>
    </row>
    <row r="547" spans="1:44">
      <c r="A547" s="2">
        <v>485258248</v>
      </c>
      <c r="B547" s="10" t="s">
        <v>129</v>
      </c>
      <c r="C547" s="15">
        <v>0</v>
      </c>
      <c r="D547" s="15">
        <v>0</v>
      </c>
      <c r="E547" s="15">
        <v>0</v>
      </c>
      <c r="F547" s="15">
        <v>0</v>
      </c>
      <c r="G547" s="15">
        <v>1</v>
      </c>
      <c r="H547" s="15">
        <v>0</v>
      </c>
      <c r="I547" s="15">
        <v>3.7499999999999999E-2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1</v>
      </c>
      <c r="R547" s="16">
        <v>1</v>
      </c>
      <c r="S547" s="15">
        <v>1</v>
      </c>
      <c r="U547" s="1">
        <v>458.20974999999999</v>
      </c>
      <c r="V547" s="1">
        <v>657.42</v>
      </c>
      <c r="W547" s="1">
        <v>2963.6186250000001</v>
      </c>
      <c r="X547" s="1">
        <v>846.80375000000004</v>
      </c>
      <c r="Y547" s="1">
        <v>144.31625</v>
      </c>
      <c r="Z547" s="1">
        <v>449.39937500000002</v>
      </c>
      <c r="AA547" s="1">
        <v>291.99</v>
      </c>
      <c r="AB547" s="1">
        <v>213.81</v>
      </c>
      <c r="AC547" s="1">
        <v>1012.7569999999999</v>
      </c>
      <c r="AD547" s="1">
        <v>836.66075000000001</v>
      </c>
      <c r="AE547" s="1">
        <v>0</v>
      </c>
      <c r="AF547" s="4">
        <v>7874.9854999999998</v>
      </c>
      <c r="AG547" s="4"/>
      <c r="AH547" s="4">
        <v>485258248</v>
      </c>
      <c r="AI547" s="4" t="s">
        <v>1825</v>
      </c>
      <c r="AJ547" s="2" t="s">
        <v>1658</v>
      </c>
      <c r="AK547" s="2" t="s">
        <v>1566</v>
      </c>
      <c r="AL547" s="4">
        <v>1</v>
      </c>
      <c r="AM547" s="4">
        <v>1</v>
      </c>
      <c r="AN547" s="4">
        <v>7874.9854999999998</v>
      </c>
      <c r="AO547" s="4">
        <v>7875</v>
      </c>
      <c r="AP547" s="4">
        <v>0</v>
      </c>
      <c r="AQ547" s="77">
        <v>7875</v>
      </c>
      <c r="AR547" s="4"/>
    </row>
    <row r="548" spans="1:44">
      <c r="A548" s="2">
        <v>485258258</v>
      </c>
      <c r="B548" s="10" t="s">
        <v>129</v>
      </c>
      <c r="C548" s="15">
        <v>0</v>
      </c>
      <c r="D548" s="15">
        <v>0</v>
      </c>
      <c r="E548" s="15">
        <v>0</v>
      </c>
      <c r="F548" s="15">
        <v>0</v>
      </c>
      <c r="G548" s="15">
        <v>200</v>
      </c>
      <c r="H548" s="15">
        <v>166</v>
      </c>
      <c r="I548" s="15">
        <v>14.25</v>
      </c>
      <c r="J548" s="15">
        <v>0</v>
      </c>
      <c r="K548" s="15">
        <v>0</v>
      </c>
      <c r="L548" s="15">
        <v>0</v>
      </c>
      <c r="M548" s="15">
        <v>14</v>
      </c>
      <c r="N548" s="15">
        <v>0</v>
      </c>
      <c r="O548" s="15">
        <v>74</v>
      </c>
      <c r="P548" s="15">
        <v>66</v>
      </c>
      <c r="Q548" s="15">
        <v>380</v>
      </c>
      <c r="R548" s="16">
        <v>1</v>
      </c>
      <c r="S548" s="15">
        <v>8</v>
      </c>
      <c r="U548" s="1">
        <v>174119.70500000002</v>
      </c>
      <c r="V548" s="1">
        <v>249819.59999999998</v>
      </c>
      <c r="W548" s="1">
        <v>1804042.9774999998</v>
      </c>
      <c r="X548" s="1">
        <v>307175.94500000001</v>
      </c>
      <c r="Y548" s="1">
        <v>64414.095000000001</v>
      </c>
      <c r="Z548" s="1">
        <v>214228.9025</v>
      </c>
      <c r="AA548" s="1">
        <v>123245.18000000001</v>
      </c>
      <c r="AB548" s="1">
        <v>126437.58</v>
      </c>
      <c r="AC548" s="1">
        <v>452034.66000000003</v>
      </c>
      <c r="AD548" s="1">
        <v>361592.245</v>
      </c>
      <c r="AE548" s="1">
        <v>0</v>
      </c>
      <c r="AF548" s="4">
        <v>3877110.89</v>
      </c>
      <c r="AG548" s="4"/>
      <c r="AH548" s="4">
        <v>485258258</v>
      </c>
      <c r="AI548" s="4" t="s">
        <v>1825</v>
      </c>
      <c r="AJ548" s="2" t="s">
        <v>1658</v>
      </c>
      <c r="AK548" s="2" t="s">
        <v>1658</v>
      </c>
      <c r="AL548" s="4">
        <v>1</v>
      </c>
      <c r="AM548" s="4">
        <v>380</v>
      </c>
      <c r="AN548" s="4">
        <v>3877110.89</v>
      </c>
      <c r="AO548" s="4">
        <v>10203</v>
      </c>
      <c r="AP548" s="4">
        <v>0</v>
      </c>
      <c r="AQ548" s="77">
        <v>10203</v>
      </c>
      <c r="AR548" s="4"/>
    </row>
    <row r="549" spans="1:44">
      <c r="A549" s="2">
        <v>485258773</v>
      </c>
      <c r="B549" s="10" t="s">
        <v>129</v>
      </c>
      <c r="C549" s="15">
        <v>0</v>
      </c>
      <c r="D549" s="15">
        <v>0</v>
      </c>
      <c r="E549" s="15">
        <v>0</v>
      </c>
      <c r="F549" s="15">
        <v>0</v>
      </c>
      <c r="G549" s="15">
        <v>0</v>
      </c>
      <c r="H549" s="15">
        <v>1</v>
      </c>
      <c r="I549" s="15">
        <v>3.7499999999999999E-2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1</v>
      </c>
      <c r="R549" s="16">
        <v>1</v>
      </c>
      <c r="S549" s="15">
        <v>1</v>
      </c>
      <c r="U549" s="1">
        <v>458.20974999999999</v>
      </c>
      <c r="V549" s="1">
        <v>657.42</v>
      </c>
      <c r="W549" s="1">
        <v>4211.9586250000002</v>
      </c>
      <c r="X549" s="1">
        <v>753.59375</v>
      </c>
      <c r="Y549" s="1">
        <v>140.38624999999999</v>
      </c>
      <c r="Z549" s="1">
        <v>711.18937500000004</v>
      </c>
      <c r="AA549" s="1">
        <v>366.02</v>
      </c>
      <c r="AB549" s="1">
        <v>493.03</v>
      </c>
      <c r="AC549" s="1">
        <v>985.16699999999992</v>
      </c>
      <c r="AD549" s="1">
        <v>808.49074999999993</v>
      </c>
      <c r="AE549" s="1">
        <v>0</v>
      </c>
      <c r="AF549" s="4">
        <v>9585.4654999999984</v>
      </c>
      <c r="AG549" s="4"/>
      <c r="AH549" s="4">
        <v>485258773</v>
      </c>
      <c r="AI549" s="4" t="s">
        <v>1825</v>
      </c>
      <c r="AJ549" s="2" t="s">
        <v>1658</v>
      </c>
      <c r="AK549" s="2" t="s">
        <v>1806</v>
      </c>
      <c r="AL549" s="4">
        <v>1</v>
      </c>
      <c r="AM549" s="4">
        <v>1</v>
      </c>
      <c r="AN549" s="4">
        <v>9585.4654999999984</v>
      </c>
      <c r="AO549" s="4">
        <v>9585</v>
      </c>
      <c r="AP549" s="4">
        <v>0</v>
      </c>
      <c r="AQ549" s="77">
        <v>9585</v>
      </c>
      <c r="AR549" s="4"/>
    </row>
    <row r="550" spans="1:44">
      <c r="A550" s="2">
        <v>486348097</v>
      </c>
      <c r="B550" s="10" t="s">
        <v>705</v>
      </c>
      <c r="C550" s="15">
        <v>0</v>
      </c>
      <c r="D550" s="15">
        <v>0</v>
      </c>
      <c r="E550" s="15">
        <v>0</v>
      </c>
      <c r="F550" s="15">
        <v>0</v>
      </c>
      <c r="G550" s="15">
        <v>0</v>
      </c>
      <c r="H550" s="15">
        <v>0</v>
      </c>
      <c r="I550" s="15">
        <v>0.1125</v>
      </c>
      <c r="J550" s="15">
        <v>0</v>
      </c>
      <c r="K550" s="15">
        <v>0</v>
      </c>
      <c r="L550" s="15">
        <v>0</v>
      </c>
      <c r="M550" s="15">
        <v>3</v>
      </c>
      <c r="N550" s="15">
        <v>0</v>
      </c>
      <c r="O550" s="15">
        <v>0</v>
      </c>
      <c r="P550" s="15">
        <v>0</v>
      </c>
      <c r="Q550" s="15">
        <v>3</v>
      </c>
      <c r="R550" s="16">
        <v>1</v>
      </c>
      <c r="S550" s="15">
        <v>1</v>
      </c>
      <c r="U550" s="1">
        <v>1374.62925</v>
      </c>
      <c r="V550" s="1">
        <v>1972.2599999999998</v>
      </c>
      <c r="W550" s="1">
        <v>14552.425874999999</v>
      </c>
      <c r="X550" s="1">
        <v>2725.4212500000003</v>
      </c>
      <c r="Y550" s="1">
        <v>529.39874999999995</v>
      </c>
      <c r="Z550" s="1">
        <v>1348.1981250000001</v>
      </c>
      <c r="AA550" s="1">
        <v>875.97</v>
      </c>
      <c r="AB550" s="1">
        <v>392.70000000000005</v>
      </c>
      <c r="AC550" s="1">
        <v>3715.4009999999998</v>
      </c>
      <c r="AD550" s="1">
        <v>3205.29225</v>
      </c>
      <c r="AE550" s="1">
        <v>0</v>
      </c>
      <c r="AF550" s="4">
        <v>30691.696499999998</v>
      </c>
      <c r="AG550" s="4"/>
      <c r="AH550" s="4">
        <v>486348097</v>
      </c>
      <c r="AI550" s="4" t="s">
        <v>1826</v>
      </c>
      <c r="AJ550" s="2" t="s">
        <v>1676</v>
      </c>
      <c r="AK550" s="2" t="s">
        <v>1782</v>
      </c>
      <c r="AL550" s="4">
        <v>1</v>
      </c>
      <c r="AM550" s="4">
        <v>3</v>
      </c>
      <c r="AN550" s="4">
        <v>30691.696499999998</v>
      </c>
      <c r="AO550" s="4">
        <v>10231</v>
      </c>
      <c r="AP550" s="4">
        <v>0</v>
      </c>
      <c r="AQ550" s="77">
        <v>10231</v>
      </c>
      <c r="AR550" s="4"/>
    </row>
    <row r="551" spans="1:44">
      <c r="A551" s="2">
        <v>486348110</v>
      </c>
      <c r="B551" s="10" t="s">
        <v>705</v>
      </c>
      <c r="C551" s="15">
        <v>0</v>
      </c>
      <c r="D551" s="15">
        <v>0</v>
      </c>
      <c r="E551" s="15">
        <v>0</v>
      </c>
      <c r="F551" s="15">
        <v>1</v>
      </c>
      <c r="G551" s="15">
        <v>1</v>
      </c>
      <c r="H551" s="15">
        <v>0</v>
      </c>
      <c r="I551" s="15">
        <v>7.4999999999999997E-2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2</v>
      </c>
      <c r="R551" s="16">
        <v>1</v>
      </c>
      <c r="S551" s="15">
        <v>1</v>
      </c>
      <c r="U551" s="1">
        <v>916.41949999999997</v>
      </c>
      <c r="V551" s="1">
        <v>1314.84</v>
      </c>
      <c r="W551" s="1">
        <v>6288.9572499999995</v>
      </c>
      <c r="X551" s="1">
        <v>1910.2175000000002</v>
      </c>
      <c r="Y551" s="1">
        <v>278.61250000000001</v>
      </c>
      <c r="Z551" s="1">
        <v>898.79875000000004</v>
      </c>
      <c r="AA551" s="1">
        <v>511.35</v>
      </c>
      <c r="AB551" s="1">
        <v>344.71000000000004</v>
      </c>
      <c r="AC551" s="1">
        <v>1955.0840000000001</v>
      </c>
      <c r="AD551" s="1">
        <v>1710.4515000000001</v>
      </c>
      <c r="AE551" s="1">
        <v>0</v>
      </c>
      <c r="AF551" s="4">
        <v>16129.441000000003</v>
      </c>
      <c r="AG551" s="4"/>
      <c r="AH551" s="4">
        <v>486348110</v>
      </c>
      <c r="AI551" s="4" t="s">
        <v>1826</v>
      </c>
      <c r="AJ551" s="2" t="s">
        <v>1676</v>
      </c>
      <c r="AK551" s="2" t="s">
        <v>1664</v>
      </c>
      <c r="AL551" s="4">
        <v>1</v>
      </c>
      <c r="AM551" s="4">
        <v>2</v>
      </c>
      <c r="AN551" s="4">
        <v>16129.441000000003</v>
      </c>
      <c r="AO551" s="4">
        <v>8065</v>
      </c>
      <c r="AP551" s="4">
        <v>0</v>
      </c>
      <c r="AQ551" s="77">
        <v>8065</v>
      </c>
      <c r="AR551" s="4"/>
    </row>
    <row r="552" spans="1:44">
      <c r="A552" s="2">
        <v>486348151</v>
      </c>
      <c r="B552" s="10" t="s">
        <v>705</v>
      </c>
      <c r="C552" s="15">
        <v>0</v>
      </c>
      <c r="D552" s="15">
        <v>0</v>
      </c>
      <c r="E552" s="15">
        <v>0</v>
      </c>
      <c r="F552" s="15">
        <v>1</v>
      </c>
      <c r="G552" s="15">
        <v>0</v>
      </c>
      <c r="H552" s="15">
        <v>0</v>
      </c>
      <c r="I552" s="15">
        <v>3.7499999999999999E-2</v>
      </c>
      <c r="J552" s="15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1</v>
      </c>
      <c r="R552" s="16">
        <v>1</v>
      </c>
      <c r="S552" s="15">
        <v>1</v>
      </c>
      <c r="U552" s="1">
        <v>458.20974999999999</v>
      </c>
      <c r="V552" s="1">
        <v>657.42</v>
      </c>
      <c r="W552" s="1">
        <v>3325.3386249999999</v>
      </c>
      <c r="X552" s="1">
        <v>1063.4137499999999</v>
      </c>
      <c r="Y552" s="1">
        <v>134.29624999999999</v>
      </c>
      <c r="Z552" s="1">
        <v>449.39937500000002</v>
      </c>
      <c r="AA552" s="1">
        <v>219.36</v>
      </c>
      <c r="AB552" s="1">
        <v>130.9</v>
      </c>
      <c r="AC552" s="1">
        <v>942.327</v>
      </c>
      <c r="AD552" s="1">
        <v>873.79075</v>
      </c>
      <c r="AE552" s="1">
        <v>0</v>
      </c>
      <c r="AF552" s="4">
        <v>8254.4555</v>
      </c>
      <c r="AG552" s="4"/>
      <c r="AH552" s="4">
        <v>486348151</v>
      </c>
      <c r="AI552" s="4" t="s">
        <v>1826</v>
      </c>
      <c r="AJ552" s="2" t="s">
        <v>1676</v>
      </c>
      <c r="AK552" s="2" t="s">
        <v>1719</v>
      </c>
      <c r="AL552" s="4">
        <v>1</v>
      </c>
      <c r="AM552" s="4">
        <v>1</v>
      </c>
      <c r="AN552" s="4">
        <v>8254.4555</v>
      </c>
      <c r="AO552" s="4">
        <v>8254</v>
      </c>
      <c r="AP552" s="4">
        <v>0</v>
      </c>
      <c r="AQ552" s="77">
        <v>8254</v>
      </c>
      <c r="AR552" s="4"/>
    </row>
    <row r="553" spans="1:44">
      <c r="A553" s="2">
        <v>486348316</v>
      </c>
      <c r="B553" s="10" t="s">
        <v>705</v>
      </c>
      <c r="C553" s="15">
        <v>0</v>
      </c>
      <c r="D553" s="15">
        <v>0</v>
      </c>
      <c r="E553" s="15">
        <v>0</v>
      </c>
      <c r="F553" s="15">
        <v>1</v>
      </c>
      <c r="G553" s="15">
        <v>0</v>
      </c>
      <c r="H553" s="15">
        <v>0</v>
      </c>
      <c r="I553" s="15">
        <v>3.7499999999999999E-2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1</v>
      </c>
      <c r="R553" s="16">
        <v>1</v>
      </c>
      <c r="S553" s="15">
        <v>1</v>
      </c>
      <c r="U553" s="1">
        <v>458.20974999999999</v>
      </c>
      <c r="V553" s="1">
        <v>657.42</v>
      </c>
      <c r="W553" s="1">
        <v>3325.3386249999999</v>
      </c>
      <c r="X553" s="1">
        <v>1063.4137499999999</v>
      </c>
      <c r="Y553" s="1">
        <v>134.29624999999999</v>
      </c>
      <c r="Z553" s="1">
        <v>449.39937500000002</v>
      </c>
      <c r="AA553" s="1">
        <v>219.36</v>
      </c>
      <c r="AB553" s="1">
        <v>130.9</v>
      </c>
      <c r="AC553" s="1">
        <v>942.327</v>
      </c>
      <c r="AD553" s="1">
        <v>873.79075</v>
      </c>
      <c r="AE553" s="1">
        <v>0</v>
      </c>
      <c r="AF553" s="4">
        <v>8254.4555</v>
      </c>
      <c r="AG553" s="4"/>
      <c r="AH553" s="4">
        <v>486348316</v>
      </c>
      <c r="AI553" s="4" t="s">
        <v>1826</v>
      </c>
      <c r="AJ553" s="2" t="s">
        <v>1676</v>
      </c>
      <c r="AK553" s="2" t="s">
        <v>1724</v>
      </c>
      <c r="AL553" s="4">
        <v>1</v>
      </c>
      <c r="AM553" s="4">
        <v>1</v>
      </c>
      <c r="AN553" s="4">
        <v>8254.4555</v>
      </c>
      <c r="AO553" s="4">
        <v>8254</v>
      </c>
      <c r="AP553" s="4">
        <v>0</v>
      </c>
      <c r="AQ553" s="77">
        <v>8254</v>
      </c>
      <c r="AR553" s="4"/>
    </row>
    <row r="554" spans="1:44">
      <c r="A554" s="2">
        <v>486348348</v>
      </c>
      <c r="B554" s="10" t="s">
        <v>705</v>
      </c>
      <c r="C554" s="15">
        <v>0</v>
      </c>
      <c r="D554" s="15">
        <v>0</v>
      </c>
      <c r="E554" s="15">
        <v>75</v>
      </c>
      <c r="F554" s="15">
        <v>301</v>
      </c>
      <c r="G554" s="15">
        <v>145</v>
      </c>
      <c r="H554" s="15">
        <v>0</v>
      </c>
      <c r="I554" s="15">
        <v>25.425000000000001</v>
      </c>
      <c r="J554" s="15">
        <v>0</v>
      </c>
      <c r="K554" s="15">
        <v>0</v>
      </c>
      <c r="L554" s="15">
        <v>0</v>
      </c>
      <c r="M554" s="15">
        <v>157</v>
      </c>
      <c r="N554" s="15">
        <v>0</v>
      </c>
      <c r="O554" s="15">
        <v>355</v>
      </c>
      <c r="P554" s="15">
        <v>65</v>
      </c>
      <c r="Q554" s="15">
        <v>678</v>
      </c>
      <c r="R554" s="16">
        <v>1</v>
      </c>
      <c r="S554" s="15">
        <v>10</v>
      </c>
      <c r="U554" s="1">
        <v>310666.21050000004</v>
      </c>
      <c r="V554" s="1">
        <v>445730.75999999995</v>
      </c>
      <c r="W554" s="1">
        <v>3800592.37775</v>
      </c>
      <c r="X554" s="1">
        <v>665260.49250000005</v>
      </c>
      <c r="Y554" s="1">
        <v>129033.14750000001</v>
      </c>
      <c r="Z554" s="1">
        <v>304692.77625</v>
      </c>
      <c r="AA554" s="1">
        <v>170660.34</v>
      </c>
      <c r="AB554" s="1">
        <v>97499.900000000009</v>
      </c>
      <c r="AC554" s="1">
        <v>905486.43599999999</v>
      </c>
      <c r="AD554" s="1">
        <v>755550.0085</v>
      </c>
      <c r="AE554" s="1">
        <v>0</v>
      </c>
      <c r="AF554" s="4">
        <v>7585172.4489999991</v>
      </c>
      <c r="AG554" s="4"/>
      <c r="AH554" s="4">
        <v>486348348</v>
      </c>
      <c r="AI554" s="4" t="s">
        <v>1826</v>
      </c>
      <c r="AJ554" s="2" t="s">
        <v>1676</v>
      </c>
      <c r="AK554" s="2" t="s">
        <v>1676</v>
      </c>
      <c r="AL554" s="4">
        <v>1</v>
      </c>
      <c r="AM554" s="4">
        <v>678</v>
      </c>
      <c r="AN554" s="4">
        <v>7585172.4489999991</v>
      </c>
      <c r="AO554" s="4">
        <v>11188</v>
      </c>
      <c r="AP554" s="4">
        <v>0</v>
      </c>
      <c r="AQ554" s="77">
        <v>11188</v>
      </c>
      <c r="AR554" s="4"/>
    </row>
    <row r="555" spans="1:44">
      <c r="A555" s="2">
        <v>486348767</v>
      </c>
      <c r="B555" s="10" t="s">
        <v>705</v>
      </c>
      <c r="C555" s="15">
        <v>0</v>
      </c>
      <c r="D555" s="15">
        <v>0</v>
      </c>
      <c r="E555" s="15">
        <v>0</v>
      </c>
      <c r="F555" s="15">
        <v>2</v>
      </c>
      <c r="G555" s="15">
        <v>3</v>
      </c>
      <c r="H555" s="15">
        <v>0</v>
      </c>
      <c r="I555" s="15">
        <v>0.1875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3</v>
      </c>
      <c r="P555" s="15">
        <v>0</v>
      </c>
      <c r="Q555" s="15">
        <v>5</v>
      </c>
      <c r="R555" s="16">
        <v>1</v>
      </c>
      <c r="S555" s="15">
        <v>10</v>
      </c>
      <c r="U555" s="1">
        <v>2291.0487499999999</v>
      </c>
      <c r="V555" s="1">
        <v>3287.0999999999995</v>
      </c>
      <c r="W555" s="1">
        <v>25248.393124999999</v>
      </c>
      <c r="X555" s="1">
        <v>4667.2387500000004</v>
      </c>
      <c r="Y555" s="1">
        <v>915.17124999999999</v>
      </c>
      <c r="Z555" s="1">
        <v>2246.9968750000003</v>
      </c>
      <c r="AA555" s="1">
        <v>1314.69</v>
      </c>
      <c r="AB555" s="1">
        <v>903.23</v>
      </c>
      <c r="AC555" s="1">
        <v>6422.085</v>
      </c>
      <c r="AD555" s="1">
        <v>5242.9137499999997</v>
      </c>
      <c r="AE555" s="1">
        <v>0</v>
      </c>
      <c r="AF555" s="4">
        <v>52538.8675</v>
      </c>
      <c r="AG555" s="4"/>
      <c r="AH555" s="4">
        <v>486348767</v>
      </c>
      <c r="AI555" s="4" t="s">
        <v>1826</v>
      </c>
      <c r="AJ555" s="2" t="s">
        <v>1676</v>
      </c>
      <c r="AK555" s="2" t="s">
        <v>1726</v>
      </c>
      <c r="AL555" s="4">
        <v>1</v>
      </c>
      <c r="AM555" s="4">
        <v>5</v>
      </c>
      <c r="AN555" s="4">
        <v>52538.8675</v>
      </c>
      <c r="AO555" s="4">
        <v>10508</v>
      </c>
      <c r="AP555" s="4">
        <v>0</v>
      </c>
      <c r="AQ555" s="77">
        <v>10508</v>
      </c>
      <c r="AR555" s="4"/>
    </row>
    <row r="556" spans="1:44">
      <c r="A556" s="2">
        <v>487049031</v>
      </c>
      <c r="B556" s="10" t="s">
        <v>132</v>
      </c>
      <c r="C556" s="15">
        <v>0</v>
      </c>
      <c r="D556" s="15">
        <v>0</v>
      </c>
      <c r="E556" s="15">
        <v>0</v>
      </c>
      <c r="F556" s="15">
        <v>0</v>
      </c>
      <c r="G556" s="15">
        <v>2</v>
      </c>
      <c r="H556" s="15">
        <v>2</v>
      </c>
      <c r="I556" s="15">
        <v>0.15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4</v>
      </c>
      <c r="R556" s="16">
        <v>1.093</v>
      </c>
      <c r="S556" s="15">
        <v>1</v>
      </c>
      <c r="U556" s="1">
        <v>2003.2930269999999</v>
      </c>
      <c r="V556" s="1">
        <v>2874.2402399999996</v>
      </c>
      <c r="W556" s="1">
        <v>15685.811868500001</v>
      </c>
      <c r="X556" s="1">
        <v>3498.4689349999999</v>
      </c>
      <c r="Y556" s="1">
        <v>622.35966499999995</v>
      </c>
      <c r="Z556" s="1">
        <v>2321.1775000000002</v>
      </c>
      <c r="AA556" s="1">
        <v>1438.40986</v>
      </c>
      <c r="AB556" s="1">
        <v>1545.1522399999999</v>
      </c>
      <c r="AC556" s="1">
        <v>4367.461863999999</v>
      </c>
      <c r="AD556" s="1">
        <v>3290.3029999999999</v>
      </c>
      <c r="AE556" s="1">
        <v>0</v>
      </c>
      <c r="AF556" s="4">
        <v>37646.678199499998</v>
      </c>
      <c r="AG556" s="4"/>
      <c r="AH556" s="4">
        <v>487049031</v>
      </c>
      <c r="AI556" s="4" t="s">
        <v>1827</v>
      </c>
      <c r="AJ556" s="2" t="s">
        <v>1629</v>
      </c>
      <c r="AK556" s="2" t="s">
        <v>1636</v>
      </c>
      <c r="AL556" s="4">
        <v>1</v>
      </c>
      <c r="AM556" s="4">
        <v>4</v>
      </c>
      <c r="AN556" s="4">
        <v>37646.678199499998</v>
      </c>
      <c r="AO556" s="4">
        <v>9412</v>
      </c>
      <c r="AP556" s="4">
        <v>0</v>
      </c>
      <c r="AQ556" s="77">
        <v>9412</v>
      </c>
      <c r="AR556" s="4"/>
    </row>
    <row r="557" spans="1:44">
      <c r="A557" s="2">
        <v>487049035</v>
      </c>
      <c r="B557" s="10" t="s">
        <v>132</v>
      </c>
      <c r="C557" s="15">
        <v>0</v>
      </c>
      <c r="D557" s="15">
        <v>0</v>
      </c>
      <c r="E557" s="15">
        <v>0</v>
      </c>
      <c r="F557" s="15">
        <v>0</v>
      </c>
      <c r="G557" s="15">
        <v>9</v>
      </c>
      <c r="H557" s="15">
        <v>18</v>
      </c>
      <c r="I557" s="15">
        <v>1.0125</v>
      </c>
      <c r="J557" s="15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5</v>
      </c>
      <c r="P557" s="15">
        <v>9</v>
      </c>
      <c r="Q557" s="15">
        <v>27</v>
      </c>
      <c r="R557" s="16">
        <v>1.093</v>
      </c>
      <c r="S557" s="15">
        <v>10</v>
      </c>
      <c r="U557" s="1">
        <v>13522.22793225</v>
      </c>
      <c r="V557" s="1">
        <v>19401.121619999998</v>
      </c>
      <c r="W557" s="1">
        <v>161530.647642375</v>
      </c>
      <c r="X557" s="1">
        <v>23156.211926249998</v>
      </c>
      <c r="Y557" s="1">
        <v>5271.2534537499996</v>
      </c>
      <c r="Z557" s="1">
        <v>16846.003124999999</v>
      </c>
      <c r="AA557" s="1">
        <v>10073.383110000001</v>
      </c>
      <c r="AB557" s="1">
        <v>11803.121189999998</v>
      </c>
      <c r="AC557" s="1">
        <v>36991.381606999996</v>
      </c>
      <c r="AD557" s="1">
        <v>26681.080249999999</v>
      </c>
      <c r="AE557" s="1">
        <v>0</v>
      </c>
      <c r="AF557" s="4">
        <v>325276.43185662496</v>
      </c>
      <c r="AG557" s="4"/>
      <c r="AH557" s="4">
        <v>487049035</v>
      </c>
      <c r="AI557" s="4" t="s">
        <v>1827</v>
      </c>
      <c r="AJ557" s="2" t="s">
        <v>1629</v>
      </c>
      <c r="AK557" s="2" t="s">
        <v>1559</v>
      </c>
      <c r="AL557" s="4">
        <v>1</v>
      </c>
      <c r="AM557" s="4">
        <v>27</v>
      </c>
      <c r="AN557" s="4">
        <v>325276.43185662496</v>
      </c>
      <c r="AO557" s="4">
        <v>12047</v>
      </c>
      <c r="AP557" s="4">
        <v>0</v>
      </c>
      <c r="AQ557" s="77">
        <v>12047</v>
      </c>
      <c r="AR557" s="4"/>
    </row>
    <row r="558" spans="1:44">
      <c r="A558" s="2">
        <v>487049044</v>
      </c>
      <c r="B558" s="10" t="s">
        <v>132</v>
      </c>
      <c r="C558" s="15">
        <v>0</v>
      </c>
      <c r="D558" s="15">
        <v>0</v>
      </c>
      <c r="E558" s="15">
        <v>0</v>
      </c>
      <c r="F558" s="15">
        <v>0</v>
      </c>
      <c r="G558" s="15">
        <v>0</v>
      </c>
      <c r="H558" s="15">
        <v>3</v>
      </c>
      <c r="I558" s="15">
        <v>0.1125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1</v>
      </c>
      <c r="Q558" s="15">
        <v>3</v>
      </c>
      <c r="R558" s="16">
        <v>1.093</v>
      </c>
      <c r="S558" s="15">
        <v>8</v>
      </c>
      <c r="U558" s="1">
        <v>1502.46977025</v>
      </c>
      <c r="V558" s="1">
        <v>2155.6801799999998</v>
      </c>
      <c r="W558" s="1">
        <v>17279.123191374998</v>
      </c>
      <c r="X558" s="1">
        <v>2471.0339062499997</v>
      </c>
      <c r="Y558" s="1">
        <v>536.65070374999993</v>
      </c>
      <c r="Z558" s="1">
        <v>2133.5681250000002</v>
      </c>
      <c r="AA558" s="1">
        <v>1200.17958</v>
      </c>
      <c r="AB558" s="1">
        <v>1616.64537</v>
      </c>
      <c r="AC558" s="1">
        <v>3765.9872430000005</v>
      </c>
      <c r="AD558" s="1">
        <v>2747.5622499999999</v>
      </c>
      <c r="AE558" s="1">
        <v>0</v>
      </c>
      <c r="AF558" s="4">
        <v>35408.900319624998</v>
      </c>
      <c r="AG558" s="4"/>
      <c r="AH558" s="4">
        <v>487049044</v>
      </c>
      <c r="AI558" s="4" t="s">
        <v>1827</v>
      </c>
      <c r="AJ558" s="2" t="s">
        <v>1629</v>
      </c>
      <c r="AK558" s="2" t="s">
        <v>1560</v>
      </c>
      <c r="AL558" s="4">
        <v>1</v>
      </c>
      <c r="AM558" s="4">
        <v>3</v>
      </c>
      <c r="AN558" s="4">
        <v>35408.900319624998</v>
      </c>
      <c r="AO558" s="4">
        <v>11803</v>
      </c>
      <c r="AP558" s="4">
        <v>0</v>
      </c>
      <c r="AQ558" s="77">
        <v>11803</v>
      </c>
      <c r="AR558" s="4"/>
    </row>
    <row r="559" spans="1:44">
      <c r="A559" s="2">
        <v>487049049</v>
      </c>
      <c r="B559" s="10" t="s">
        <v>132</v>
      </c>
      <c r="C559" s="15">
        <v>0</v>
      </c>
      <c r="D559" s="15">
        <v>0</v>
      </c>
      <c r="E559" s="15">
        <v>0</v>
      </c>
      <c r="F559" s="15">
        <v>0</v>
      </c>
      <c r="G559" s="15">
        <v>34</v>
      </c>
      <c r="H559" s="15">
        <v>44</v>
      </c>
      <c r="I559" s="15">
        <v>2.9624999999999999</v>
      </c>
      <c r="J559" s="15">
        <v>0</v>
      </c>
      <c r="K559" s="15">
        <v>0</v>
      </c>
      <c r="L559" s="15">
        <v>0</v>
      </c>
      <c r="M559" s="15">
        <v>1</v>
      </c>
      <c r="N559" s="15">
        <v>0</v>
      </c>
      <c r="O559" s="15">
        <v>19</v>
      </c>
      <c r="P559" s="15">
        <v>29</v>
      </c>
      <c r="Q559" s="15">
        <v>79</v>
      </c>
      <c r="R559" s="16">
        <v>1.093</v>
      </c>
      <c r="S559" s="15">
        <v>10</v>
      </c>
      <c r="U559" s="1">
        <v>39565.037283250007</v>
      </c>
      <c r="V559" s="1">
        <v>56766.244739999987</v>
      </c>
      <c r="W559" s="1">
        <v>487751.011042875</v>
      </c>
      <c r="X559" s="1">
        <v>68703.713391249999</v>
      </c>
      <c r="Y559" s="1">
        <v>16043.37506875</v>
      </c>
      <c r="Z559" s="1">
        <v>47021.310624999998</v>
      </c>
      <c r="AA559" s="1">
        <v>28772.711290000003</v>
      </c>
      <c r="AB559" s="1">
        <v>31799.47968</v>
      </c>
      <c r="AC559" s="1">
        <v>112585.68150899999</v>
      </c>
      <c r="AD559" s="1">
        <v>80854.08924999999</v>
      </c>
      <c r="AE559" s="1">
        <v>0</v>
      </c>
      <c r="AF559" s="4">
        <v>969862.65388012503</v>
      </c>
      <c r="AG559" s="4"/>
      <c r="AH559" s="4">
        <v>487049049</v>
      </c>
      <c r="AI559" s="4" t="s">
        <v>1827</v>
      </c>
      <c r="AJ559" s="2" t="s">
        <v>1629</v>
      </c>
      <c r="AK559" s="2" t="s">
        <v>1629</v>
      </c>
      <c r="AL559" s="4">
        <v>1</v>
      </c>
      <c r="AM559" s="4">
        <v>79</v>
      </c>
      <c r="AN559" s="4">
        <v>969862.65388012503</v>
      </c>
      <c r="AO559" s="4">
        <v>12277</v>
      </c>
      <c r="AP559" s="4">
        <v>0</v>
      </c>
      <c r="AQ559" s="77">
        <v>12277</v>
      </c>
      <c r="AR559" s="4"/>
    </row>
    <row r="560" spans="1:44">
      <c r="A560" s="2">
        <v>487049057</v>
      </c>
      <c r="B560" s="10" t="s">
        <v>132</v>
      </c>
      <c r="C560" s="15">
        <v>0</v>
      </c>
      <c r="D560" s="15">
        <v>0</v>
      </c>
      <c r="E560" s="15">
        <v>0</v>
      </c>
      <c r="F560" s="15">
        <v>0</v>
      </c>
      <c r="G560" s="15">
        <v>4</v>
      </c>
      <c r="H560" s="15">
        <v>8</v>
      </c>
      <c r="I560" s="15">
        <v>0.45</v>
      </c>
      <c r="J560" s="15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1</v>
      </c>
      <c r="P560" s="15">
        <v>1</v>
      </c>
      <c r="Q560" s="15">
        <v>12</v>
      </c>
      <c r="R560" s="16">
        <v>1.093</v>
      </c>
      <c r="S560" s="15">
        <v>4</v>
      </c>
      <c r="U560" s="1">
        <v>6009.879081</v>
      </c>
      <c r="V560" s="1">
        <v>8622.7207199999993</v>
      </c>
      <c r="W560" s="1">
        <v>56448.841365499997</v>
      </c>
      <c r="X560" s="1">
        <v>10291.649745000001</v>
      </c>
      <c r="Y560" s="1">
        <v>2005.1248950000002</v>
      </c>
      <c r="Z560" s="1">
        <v>7487.1125000000002</v>
      </c>
      <c r="AA560" s="1">
        <v>4477.0591599999998</v>
      </c>
      <c r="AB560" s="1">
        <v>5245.8316399999994</v>
      </c>
      <c r="AC560" s="1">
        <v>14071.067772000002</v>
      </c>
      <c r="AD560" s="1">
        <v>10433.329</v>
      </c>
      <c r="AE560" s="1">
        <v>0</v>
      </c>
      <c r="AF560" s="4">
        <v>125092.61587850002</v>
      </c>
      <c r="AG560" s="4"/>
      <c r="AH560" s="4">
        <v>487049057</v>
      </c>
      <c r="AI560" s="4" t="s">
        <v>1827</v>
      </c>
      <c r="AJ560" s="2" t="s">
        <v>1629</v>
      </c>
      <c r="AK560" s="2" t="s">
        <v>1561</v>
      </c>
      <c r="AL560" s="4">
        <v>1</v>
      </c>
      <c r="AM560" s="4">
        <v>12</v>
      </c>
      <c r="AN560" s="4">
        <v>125092.61587850002</v>
      </c>
      <c r="AO560" s="4">
        <v>10424</v>
      </c>
      <c r="AP560" s="4">
        <v>0</v>
      </c>
      <c r="AQ560" s="77">
        <v>10424</v>
      </c>
      <c r="AR560" s="4"/>
    </row>
    <row r="561" spans="1:44">
      <c r="A561" s="2">
        <v>487049093</v>
      </c>
      <c r="B561" s="10" t="s">
        <v>132</v>
      </c>
      <c r="C561" s="15">
        <v>0</v>
      </c>
      <c r="D561" s="15">
        <v>0</v>
      </c>
      <c r="E561" s="15">
        <v>0</v>
      </c>
      <c r="F561" s="15">
        <v>0</v>
      </c>
      <c r="G561" s="15">
        <v>19</v>
      </c>
      <c r="H561" s="15">
        <v>42</v>
      </c>
      <c r="I561" s="15">
        <v>2.4375</v>
      </c>
      <c r="J561" s="15">
        <v>0</v>
      </c>
      <c r="K561" s="15">
        <v>0</v>
      </c>
      <c r="L561" s="15">
        <v>0</v>
      </c>
      <c r="M561" s="15">
        <v>4</v>
      </c>
      <c r="N561" s="15">
        <v>0</v>
      </c>
      <c r="O561" s="15">
        <v>6</v>
      </c>
      <c r="P561" s="15">
        <v>22</v>
      </c>
      <c r="Q561" s="15">
        <v>65</v>
      </c>
      <c r="R561" s="16">
        <v>1.093</v>
      </c>
      <c r="S561" s="15">
        <v>9</v>
      </c>
      <c r="U561" s="1">
        <v>32553.511688750001</v>
      </c>
      <c r="V561" s="1">
        <v>46706.403899999998</v>
      </c>
      <c r="W561" s="1">
        <v>374172.38521312497</v>
      </c>
      <c r="X561" s="1">
        <v>56151.895398749992</v>
      </c>
      <c r="Y561" s="1">
        <v>12371.291281249998</v>
      </c>
      <c r="Z561" s="1">
        <v>40206.139374999992</v>
      </c>
      <c r="AA561" s="1">
        <v>24142.850729999998</v>
      </c>
      <c r="AB561" s="1">
        <v>27645.522249999995</v>
      </c>
      <c r="AC561" s="1">
        <v>86817.192204999999</v>
      </c>
      <c r="AD561" s="1">
        <v>63234.448749999996</v>
      </c>
      <c r="AE561" s="1">
        <v>0</v>
      </c>
      <c r="AF561" s="4">
        <v>764001.64079187484</v>
      </c>
      <c r="AG561" s="4"/>
      <c r="AH561" s="4">
        <v>487049093</v>
      </c>
      <c r="AI561" s="4" t="s">
        <v>1827</v>
      </c>
      <c r="AJ561" s="2" t="s">
        <v>1629</v>
      </c>
      <c r="AK561" s="2" t="s">
        <v>1562</v>
      </c>
      <c r="AL561" s="4">
        <v>1</v>
      </c>
      <c r="AM561" s="4">
        <v>65</v>
      </c>
      <c r="AN561" s="4">
        <v>764001.64079187484</v>
      </c>
      <c r="AO561" s="4">
        <v>11754</v>
      </c>
      <c r="AP561" s="4">
        <v>0</v>
      </c>
      <c r="AQ561" s="77">
        <v>11754</v>
      </c>
      <c r="AR561" s="4"/>
    </row>
    <row r="562" spans="1:44">
      <c r="A562" s="2">
        <v>487049149</v>
      </c>
      <c r="B562" s="10" t="s">
        <v>132</v>
      </c>
      <c r="C562" s="15">
        <v>0</v>
      </c>
      <c r="D562" s="15">
        <v>0</v>
      </c>
      <c r="E562" s="15">
        <v>0</v>
      </c>
      <c r="F562" s="15">
        <v>0</v>
      </c>
      <c r="G562" s="15">
        <v>1</v>
      </c>
      <c r="H562" s="15">
        <v>0</v>
      </c>
      <c r="I562" s="15">
        <v>3.7499999999999999E-2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1</v>
      </c>
      <c r="R562" s="16">
        <v>1.093</v>
      </c>
      <c r="S562" s="15">
        <v>1</v>
      </c>
      <c r="U562" s="1">
        <v>500.82325674999998</v>
      </c>
      <c r="V562" s="1">
        <v>718.56005999999991</v>
      </c>
      <c r="W562" s="1">
        <v>3239.2351571250001</v>
      </c>
      <c r="X562" s="1">
        <v>925.55649875000006</v>
      </c>
      <c r="Y562" s="1">
        <v>157.73766125</v>
      </c>
      <c r="Z562" s="1">
        <v>449.39937500000002</v>
      </c>
      <c r="AA562" s="1">
        <v>319.14506999999998</v>
      </c>
      <c r="AB562" s="1">
        <v>233.69433000000001</v>
      </c>
      <c r="AC562" s="1">
        <v>1106.943401</v>
      </c>
      <c r="AD562" s="1">
        <v>836.66075000000001</v>
      </c>
      <c r="AE562" s="1">
        <v>0</v>
      </c>
      <c r="AF562" s="4">
        <v>8487.7555598750005</v>
      </c>
      <c r="AG562" s="4"/>
      <c r="AH562" s="4">
        <v>487049149</v>
      </c>
      <c r="AI562" s="4" t="s">
        <v>1827</v>
      </c>
      <c r="AJ562" s="2" t="s">
        <v>1629</v>
      </c>
      <c r="AK562" s="2" t="s">
        <v>1637</v>
      </c>
      <c r="AL562" s="4">
        <v>1</v>
      </c>
      <c r="AM562" s="4">
        <v>1</v>
      </c>
      <c r="AN562" s="4">
        <v>8487.7555598750005</v>
      </c>
      <c r="AO562" s="4">
        <v>8488</v>
      </c>
      <c r="AP562" s="4">
        <v>0</v>
      </c>
      <c r="AQ562" s="77">
        <v>8488</v>
      </c>
      <c r="AR562" s="4"/>
    </row>
    <row r="563" spans="1:44">
      <c r="A563" s="2">
        <v>487049153</v>
      </c>
      <c r="B563" s="10" t="s">
        <v>132</v>
      </c>
      <c r="C563" s="15">
        <v>0</v>
      </c>
      <c r="D563" s="15">
        <v>0</v>
      </c>
      <c r="E563" s="15">
        <v>0</v>
      </c>
      <c r="F563" s="15">
        <v>0</v>
      </c>
      <c r="G563" s="15">
        <v>1</v>
      </c>
      <c r="H563" s="15">
        <v>1</v>
      </c>
      <c r="I563" s="15">
        <v>7.4999999999999997E-2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2</v>
      </c>
      <c r="R563" s="16">
        <v>1.093</v>
      </c>
      <c r="S563" s="15">
        <v>1</v>
      </c>
      <c r="U563" s="1">
        <v>1001.6465135</v>
      </c>
      <c r="V563" s="1">
        <v>1437.1201199999998</v>
      </c>
      <c r="W563" s="1">
        <v>7842.9059342500004</v>
      </c>
      <c r="X563" s="1">
        <v>1749.2344674999999</v>
      </c>
      <c r="Y563" s="1">
        <v>311.17983249999997</v>
      </c>
      <c r="Z563" s="1">
        <v>1160.5887500000001</v>
      </c>
      <c r="AA563" s="1">
        <v>719.20492999999999</v>
      </c>
      <c r="AB563" s="1">
        <v>772.57611999999995</v>
      </c>
      <c r="AC563" s="1">
        <v>2183.7309319999995</v>
      </c>
      <c r="AD563" s="1">
        <v>1645.1514999999999</v>
      </c>
      <c r="AE563" s="1">
        <v>0</v>
      </c>
      <c r="AF563" s="4">
        <v>18823.339099749999</v>
      </c>
      <c r="AG563" s="4"/>
      <c r="AH563" s="4">
        <v>487049153</v>
      </c>
      <c r="AI563" s="4" t="s">
        <v>1827</v>
      </c>
      <c r="AJ563" s="2" t="s">
        <v>1629</v>
      </c>
      <c r="AK563" s="2" t="s">
        <v>1668</v>
      </c>
      <c r="AL563" s="4">
        <v>1</v>
      </c>
      <c r="AM563" s="4">
        <v>2</v>
      </c>
      <c r="AN563" s="4">
        <v>18823.339099749999</v>
      </c>
      <c r="AO563" s="4">
        <v>9412</v>
      </c>
      <c r="AP563" s="4">
        <v>0</v>
      </c>
      <c r="AQ563" s="77">
        <v>9412</v>
      </c>
      <c r="AR563" s="4"/>
    </row>
    <row r="564" spans="1:44">
      <c r="A564" s="2">
        <v>487049163</v>
      </c>
      <c r="B564" s="10" t="s">
        <v>132</v>
      </c>
      <c r="C564" s="15">
        <v>0</v>
      </c>
      <c r="D564" s="15">
        <v>0</v>
      </c>
      <c r="E564" s="15">
        <v>0</v>
      </c>
      <c r="F564" s="15">
        <v>0</v>
      </c>
      <c r="G564" s="15">
        <v>6</v>
      </c>
      <c r="H564" s="15">
        <v>7</v>
      </c>
      <c r="I564" s="15">
        <v>0.52500000000000002</v>
      </c>
      <c r="J564" s="15">
        <v>0</v>
      </c>
      <c r="K564" s="15">
        <v>0</v>
      </c>
      <c r="L564" s="15">
        <v>0</v>
      </c>
      <c r="M564" s="15">
        <v>1</v>
      </c>
      <c r="N564" s="15">
        <v>0</v>
      </c>
      <c r="O564" s="15">
        <v>4</v>
      </c>
      <c r="P564" s="15">
        <v>2</v>
      </c>
      <c r="Q564" s="15">
        <v>14</v>
      </c>
      <c r="R564" s="16">
        <v>1.093</v>
      </c>
      <c r="S564" s="15">
        <v>9</v>
      </c>
      <c r="U564" s="1">
        <v>7011.5255944999999</v>
      </c>
      <c r="V564" s="1">
        <v>10059.840839999999</v>
      </c>
      <c r="W564" s="1">
        <v>77976.970769750013</v>
      </c>
      <c r="X564" s="1">
        <v>12312.046582499999</v>
      </c>
      <c r="Y564" s="1">
        <v>2675.8689374999999</v>
      </c>
      <c r="Z564" s="1">
        <v>8124.1212500000001</v>
      </c>
      <c r="AA564" s="1">
        <v>5034.4345099999991</v>
      </c>
      <c r="AB564" s="1">
        <v>5317.4122099999995</v>
      </c>
      <c r="AC564" s="1">
        <v>18778.306174000001</v>
      </c>
      <c r="AD564" s="1">
        <v>13699.450499999999</v>
      </c>
      <c r="AE564" s="1">
        <v>0</v>
      </c>
      <c r="AF564" s="4">
        <v>160989.97736825002</v>
      </c>
      <c r="AG564" s="4"/>
      <c r="AH564" s="4">
        <v>487049163</v>
      </c>
      <c r="AI564" s="4" t="s">
        <v>1827</v>
      </c>
      <c r="AJ564" s="2" t="s">
        <v>1629</v>
      </c>
      <c r="AK564" s="2" t="s">
        <v>1565</v>
      </c>
      <c r="AL564" s="4">
        <v>1</v>
      </c>
      <c r="AM564" s="4">
        <v>14</v>
      </c>
      <c r="AN564" s="4">
        <v>160989.97736825002</v>
      </c>
      <c r="AO564" s="4">
        <v>11499</v>
      </c>
      <c r="AP564" s="4">
        <v>0</v>
      </c>
      <c r="AQ564" s="77">
        <v>11499</v>
      </c>
      <c r="AR564" s="4"/>
    </row>
    <row r="565" spans="1:44">
      <c r="A565" s="2">
        <v>487049165</v>
      </c>
      <c r="B565" s="10" t="s">
        <v>132</v>
      </c>
      <c r="C565" s="15">
        <v>0</v>
      </c>
      <c r="D565" s="15">
        <v>0</v>
      </c>
      <c r="E565" s="15">
        <v>0</v>
      </c>
      <c r="F565" s="15">
        <v>0</v>
      </c>
      <c r="G565" s="15">
        <v>13</v>
      </c>
      <c r="H565" s="15">
        <v>34</v>
      </c>
      <c r="I565" s="15">
        <v>1.7625</v>
      </c>
      <c r="J565" s="15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6</v>
      </c>
      <c r="P565" s="15">
        <v>11</v>
      </c>
      <c r="Q565" s="15">
        <v>47</v>
      </c>
      <c r="R565" s="16">
        <v>1.093</v>
      </c>
      <c r="S565" s="15">
        <v>8</v>
      </c>
      <c r="U565" s="1">
        <v>23538.693067250002</v>
      </c>
      <c r="V565" s="1">
        <v>33772.322819999994</v>
      </c>
      <c r="W565" s="1">
        <v>257592.748084875</v>
      </c>
      <c r="X565" s="1">
        <v>40037.285421249995</v>
      </c>
      <c r="Y565" s="1">
        <v>8565.1346487499995</v>
      </c>
      <c r="Z565" s="1">
        <v>30022.630625000002</v>
      </c>
      <c r="AA565" s="1">
        <v>17750.921149999998</v>
      </c>
      <c r="AB565" s="1">
        <v>21360.007149999998</v>
      </c>
      <c r="AC565" s="1">
        <v>60106.659316999998</v>
      </c>
      <c r="AD565" s="1">
        <v>43840.805249999998</v>
      </c>
      <c r="AE565" s="1">
        <v>0</v>
      </c>
      <c r="AF565" s="4">
        <v>536587.20753412507</v>
      </c>
      <c r="AG565" s="4"/>
      <c r="AH565" s="4">
        <v>487049165</v>
      </c>
      <c r="AI565" s="4" t="s">
        <v>1827</v>
      </c>
      <c r="AJ565" s="2" t="s">
        <v>1629</v>
      </c>
      <c r="AK565" s="2" t="s">
        <v>1631</v>
      </c>
      <c r="AL565" s="4">
        <v>1</v>
      </c>
      <c r="AM565" s="4">
        <v>47</v>
      </c>
      <c r="AN565" s="4">
        <v>536587.20753412507</v>
      </c>
      <c r="AO565" s="4">
        <v>11417</v>
      </c>
      <c r="AP565" s="4">
        <v>0</v>
      </c>
      <c r="AQ565" s="77">
        <v>11417</v>
      </c>
      <c r="AR565" s="4"/>
    </row>
    <row r="566" spans="1:44">
      <c r="A566" s="2">
        <v>487049176</v>
      </c>
      <c r="B566" s="10" t="s">
        <v>132</v>
      </c>
      <c r="C566" s="15">
        <v>0</v>
      </c>
      <c r="D566" s="15">
        <v>0</v>
      </c>
      <c r="E566" s="15">
        <v>0</v>
      </c>
      <c r="F566" s="15">
        <v>0</v>
      </c>
      <c r="G566" s="15">
        <v>14</v>
      </c>
      <c r="H566" s="15">
        <v>32</v>
      </c>
      <c r="I566" s="15">
        <v>1.7625</v>
      </c>
      <c r="J566" s="15">
        <v>0</v>
      </c>
      <c r="K566" s="15">
        <v>0</v>
      </c>
      <c r="L566" s="15">
        <v>0</v>
      </c>
      <c r="M566" s="15">
        <v>1</v>
      </c>
      <c r="N566" s="15">
        <v>0</v>
      </c>
      <c r="O566" s="15">
        <v>6</v>
      </c>
      <c r="P566" s="15">
        <v>12</v>
      </c>
      <c r="Q566" s="15">
        <v>47</v>
      </c>
      <c r="R566" s="16">
        <v>1.093</v>
      </c>
      <c r="S566" s="15">
        <v>9</v>
      </c>
      <c r="U566" s="1">
        <v>23538.693067250002</v>
      </c>
      <c r="V566" s="1">
        <v>33772.322819999994</v>
      </c>
      <c r="W566" s="1">
        <v>261010.48257487503</v>
      </c>
      <c r="X566" s="1">
        <v>40308.447791250001</v>
      </c>
      <c r="Y566" s="1">
        <v>8698.7648287499997</v>
      </c>
      <c r="Z566" s="1">
        <v>29499.050625000003</v>
      </c>
      <c r="AA566" s="1">
        <v>17589.091570000001</v>
      </c>
      <c r="AB566" s="1">
        <v>20659.011600000002</v>
      </c>
      <c r="AC566" s="1">
        <v>61044.518897000002</v>
      </c>
      <c r="AD566" s="1">
        <v>44508.24525</v>
      </c>
      <c r="AE566" s="1">
        <v>0</v>
      </c>
      <c r="AF566" s="4">
        <v>540628.62902412505</v>
      </c>
      <c r="AG566" s="4"/>
      <c r="AH566" s="4">
        <v>487049176</v>
      </c>
      <c r="AI566" s="4" t="s">
        <v>1827</v>
      </c>
      <c r="AJ566" s="2" t="s">
        <v>1629</v>
      </c>
      <c r="AK566" s="2" t="s">
        <v>1638</v>
      </c>
      <c r="AL566" s="4">
        <v>1</v>
      </c>
      <c r="AM566" s="4">
        <v>47</v>
      </c>
      <c r="AN566" s="4">
        <v>540628.62902412505</v>
      </c>
      <c r="AO566" s="4">
        <v>11503</v>
      </c>
      <c r="AP566" s="4">
        <v>0</v>
      </c>
      <c r="AQ566" s="77">
        <v>11503</v>
      </c>
      <c r="AR566" s="4"/>
    </row>
    <row r="567" spans="1:44">
      <c r="A567" s="2">
        <v>487049181</v>
      </c>
      <c r="B567" s="10" t="s">
        <v>132</v>
      </c>
      <c r="C567" s="15">
        <v>0</v>
      </c>
      <c r="D567" s="15">
        <v>0</v>
      </c>
      <c r="E567" s="15">
        <v>0</v>
      </c>
      <c r="F567" s="15">
        <v>0</v>
      </c>
      <c r="G567" s="15">
        <v>0</v>
      </c>
      <c r="H567" s="15">
        <v>1</v>
      </c>
      <c r="I567" s="15">
        <v>3.7499999999999999E-2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1</v>
      </c>
      <c r="R567" s="16">
        <v>1.093</v>
      </c>
      <c r="S567" s="15">
        <v>1</v>
      </c>
      <c r="U567" s="1">
        <v>500.82325674999998</v>
      </c>
      <c r="V567" s="1">
        <v>718.56005999999991</v>
      </c>
      <c r="W567" s="1">
        <v>4603.6707771250003</v>
      </c>
      <c r="X567" s="1">
        <v>823.67796874999999</v>
      </c>
      <c r="Y567" s="1">
        <v>153.44217124999997</v>
      </c>
      <c r="Z567" s="1">
        <v>711.18937500000004</v>
      </c>
      <c r="AA567" s="1">
        <v>400.05985999999996</v>
      </c>
      <c r="AB567" s="1">
        <v>538.88178999999991</v>
      </c>
      <c r="AC567" s="1">
        <v>1076.7875309999999</v>
      </c>
      <c r="AD567" s="1">
        <v>808.49074999999993</v>
      </c>
      <c r="AE567" s="1">
        <v>0</v>
      </c>
      <c r="AF567" s="4">
        <v>10335.583539874999</v>
      </c>
      <c r="AG567" s="4"/>
      <c r="AH567" s="4">
        <v>487049181</v>
      </c>
      <c r="AI567" s="4" t="s">
        <v>1827</v>
      </c>
      <c r="AJ567" s="2" t="s">
        <v>1629</v>
      </c>
      <c r="AK567" s="2" t="s">
        <v>1639</v>
      </c>
      <c r="AL567" s="4">
        <v>1</v>
      </c>
      <c r="AM567" s="4">
        <v>1</v>
      </c>
      <c r="AN567" s="4">
        <v>10335.583539874999</v>
      </c>
      <c r="AO567" s="4">
        <v>10336</v>
      </c>
      <c r="AP567" s="4">
        <v>0</v>
      </c>
      <c r="AQ567" s="77">
        <v>10336</v>
      </c>
      <c r="AR567" s="4"/>
    </row>
    <row r="568" spans="1:44">
      <c r="A568" s="2">
        <v>487049244</v>
      </c>
      <c r="B568" s="10" t="s">
        <v>132</v>
      </c>
      <c r="C568" s="15">
        <v>0</v>
      </c>
      <c r="D568" s="15">
        <v>0</v>
      </c>
      <c r="E568" s="15">
        <v>0</v>
      </c>
      <c r="F568" s="15">
        <v>0</v>
      </c>
      <c r="G568" s="15">
        <v>3</v>
      </c>
      <c r="H568" s="15">
        <v>3</v>
      </c>
      <c r="I568" s="15">
        <v>0.22500000000000001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1</v>
      </c>
      <c r="P568" s="15">
        <v>0</v>
      </c>
      <c r="Q568" s="15">
        <v>6</v>
      </c>
      <c r="R568" s="16">
        <v>1.093</v>
      </c>
      <c r="S568" s="15">
        <v>4</v>
      </c>
      <c r="U568" s="1">
        <v>3004.9395405</v>
      </c>
      <c r="V568" s="1">
        <v>4311.3603599999997</v>
      </c>
      <c r="W568" s="1">
        <v>26859.985062749998</v>
      </c>
      <c r="X568" s="1">
        <v>5247.7034025000003</v>
      </c>
      <c r="Y568" s="1">
        <v>1006.8579374999999</v>
      </c>
      <c r="Z568" s="1">
        <v>3481.7662500000006</v>
      </c>
      <c r="AA568" s="1">
        <v>2157.6147900000001</v>
      </c>
      <c r="AB568" s="1">
        <v>2317.7283600000001</v>
      </c>
      <c r="AC568" s="1">
        <v>7065.6897560000007</v>
      </c>
      <c r="AD568" s="1">
        <v>5244.8344999999999</v>
      </c>
      <c r="AE568" s="1">
        <v>0</v>
      </c>
      <c r="AF568" s="4">
        <v>60698.479959249999</v>
      </c>
      <c r="AG568" s="4"/>
      <c r="AH568" s="4">
        <v>487049244</v>
      </c>
      <c r="AI568" s="4" t="s">
        <v>1827</v>
      </c>
      <c r="AJ568" s="2" t="s">
        <v>1629</v>
      </c>
      <c r="AK568" s="2" t="s">
        <v>1572</v>
      </c>
      <c r="AL568" s="4">
        <v>1</v>
      </c>
      <c r="AM568" s="4">
        <v>6</v>
      </c>
      <c r="AN568" s="4">
        <v>60698.479959249999</v>
      </c>
      <c r="AO568" s="4">
        <v>10116</v>
      </c>
      <c r="AP568" s="4">
        <v>0</v>
      </c>
      <c r="AQ568" s="77">
        <v>10116</v>
      </c>
      <c r="AR568" s="4"/>
    </row>
    <row r="569" spans="1:44">
      <c r="A569" s="2">
        <v>487049248</v>
      </c>
      <c r="B569" s="10" t="s">
        <v>132</v>
      </c>
      <c r="C569" s="15">
        <v>0</v>
      </c>
      <c r="D569" s="15">
        <v>0</v>
      </c>
      <c r="E569" s="15">
        <v>0</v>
      </c>
      <c r="F569" s="15">
        <v>0</v>
      </c>
      <c r="G569" s="15">
        <v>1</v>
      </c>
      <c r="H569" s="15">
        <v>6</v>
      </c>
      <c r="I569" s="15">
        <v>0.26250000000000001</v>
      </c>
      <c r="J569" s="15">
        <v>0</v>
      </c>
      <c r="K569" s="15">
        <v>0</v>
      </c>
      <c r="L569" s="15">
        <v>0</v>
      </c>
      <c r="M569" s="15">
        <v>0</v>
      </c>
      <c r="N569" s="15">
        <v>0</v>
      </c>
      <c r="O569" s="15">
        <v>1</v>
      </c>
      <c r="P569" s="15">
        <v>1</v>
      </c>
      <c r="Q569" s="15">
        <v>7</v>
      </c>
      <c r="R569" s="16">
        <v>1.093</v>
      </c>
      <c r="S569" s="15">
        <v>7</v>
      </c>
      <c r="U569" s="1">
        <v>3505.7627972499999</v>
      </c>
      <c r="V569" s="1">
        <v>5029.9204199999995</v>
      </c>
      <c r="W569" s="1">
        <v>37729.059739875003</v>
      </c>
      <c r="X569" s="1">
        <v>5867.6243112499997</v>
      </c>
      <c r="Y569" s="1">
        <v>1229.5307287500002</v>
      </c>
      <c r="Z569" s="1">
        <v>4716.5356250000004</v>
      </c>
      <c r="AA569" s="1">
        <v>2719.5042299999996</v>
      </c>
      <c r="AB569" s="1">
        <v>3466.9850699999997</v>
      </c>
      <c r="AC569" s="1">
        <v>8628.359507000001</v>
      </c>
      <c r="AD569" s="1">
        <v>6325.4252499999993</v>
      </c>
      <c r="AE569" s="1">
        <v>0</v>
      </c>
      <c r="AF569" s="4">
        <v>79218.707679125015</v>
      </c>
      <c r="AG569" s="4"/>
      <c r="AH569" s="4">
        <v>487049248</v>
      </c>
      <c r="AI569" s="4" t="s">
        <v>1827</v>
      </c>
      <c r="AJ569" s="2" t="s">
        <v>1629</v>
      </c>
      <c r="AK569" s="2" t="s">
        <v>1566</v>
      </c>
      <c r="AL569" s="4">
        <v>1</v>
      </c>
      <c r="AM569" s="4">
        <v>7</v>
      </c>
      <c r="AN569" s="4">
        <v>79218.707679125015</v>
      </c>
      <c r="AO569" s="4">
        <v>11317</v>
      </c>
      <c r="AP569" s="4">
        <v>0</v>
      </c>
      <c r="AQ569" s="77">
        <v>11317</v>
      </c>
      <c r="AR569" s="4"/>
    </row>
    <row r="570" spans="1:44">
      <c r="A570" s="2">
        <v>487049262</v>
      </c>
      <c r="B570" s="10" t="s">
        <v>132</v>
      </c>
      <c r="C570" s="15">
        <v>0</v>
      </c>
      <c r="D570" s="15">
        <v>0</v>
      </c>
      <c r="E570" s="15">
        <v>0</v>
      </c>
      <c r="F570" s="15">
        <v>0</v>
      </c>
      <c r="G570" s="15">
        <v>4</v>
      </c>
      <c r="H570" s="15">
        <v>5</v>
      </c>
      <c r="I570" s="15">
        <v>0.33750000000000002</v>
      </c>
      <c r="J570" s="15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1</v>
      </c>
      <c r="P570" s="15">
        <v>1</v>
      </c>
      <c r="Q570" s="15">
        <v>9</v>
      </c>
      <c r="R570" s="16">
        <v>1.093</v>
      </c>
      <c r="S570" s="15">
        <v>5</v>
      </c>
      <c r="U570" s="1">
        <v>4507.4093107499993</v>
      </c>
      <c r="V570" s="1">
        <v>6467.04054</v>
      </c>
      <c r="W570" s="1">
        <v>42706.250834125</v>
      </c>
      <c r="X570" s="1">
        <v>7820.61583875</v>
      </c>
      <c r="Y570" s="1">
        <v>1546.3067212499998</v>
      </c>
      <c r="Z570" s="1">
        <v>5353.5443749999995</v>
      </c>
      <c r="AA570" s="1">
        <v>3276.8795799999998</v>
      </c>
      <c r="AB570" s="1">
        <v>3629.1862699999992</v>
      </c>
      <c r="AC570" s="1">
        <v>10851.263558999999</v>
      </c>
      <c r="AD570" s="1">
        <v>8014.2167500000005</v>
      </c>
      <c r="AE570" s="1">
        <v>0</v>
      </c>
      <c r="AF570" s="4">
        <v>94172.713778875011</v>
      </c>
      <c r="AG570" s="4"/>
      <c r="AH570" s="4">
        <v>487049262</v>
      </c>
      <c r="AI570" s="4" t="s">
        <v>1827</v>
      </c>
      <c r="AJ570" s="2" t="s">
        <v>1629</v>
      </c>
      <c r="AK570" s="2" t="s">
        <v>1641</v>
      </c>
      <c r="AL570" s="4">
        <v>1</v>
      </c>
      <c r="AM570" s="4">
        <v>9</v>
      </c>
      <c r="AN570" s="4">
        <v>94172.713778875011</v>
      </c>
      <c r="AO570" s="4">
        <v>10464</v>
      </c>
      <c r="AP570" s="4">
        <v>0</v>
      </c>
      <c r="AQ570" s="77">
        <v>10464</v>
      </c>
      <c r="AR570" s="4"/>
    </row>
    <row r="571" spans="1:44">
      <c r="A571" s="2">
        <v>487049274</v>
      </c>
      <c r="B571" s="10" t="s">
        <v>132</v>
      </c>
      <c r="C571" s="15">
        <v>0</v>
      </c>
      <c r="D571" s="15">
        <v>0</v>
      </c>
      <c r="E571" s="15">
        <v>0</v>
      </c>
      <c r="F571" s="15">
        <v>0</v>
      </c>
      <c r="G571" s="15">
        <v>69</v>
      </c>
      <c r="H571" s="15">
        <v>102</v>
      </c>
      <c r="I571" s="15">
        <v>6.6</v>
      </c>
      <c r="J571" s="15">
        <v>0</v>
      </c>
      <c r="K571" s="15">
        <v>0</v>
      </c>
      <c r="L571" s="15">
        <v>0</v>
      </c>
      <c r="M571" s="15">
        <v>5</v>
      </c>
      <c r="N571" s="15">
        <v>0</v>
      </c>
      <c r="O571" s="15">
        <v>40</v>
      </c>
      <c r="P571" s="15">
        <v>39</v>
      </c>
      <c r="Q571" s="15">
        <v>176</v>
      </c>
      <c r="R571" s="16">
        <v>1.093</v>
      </c>
      <c r="S571" s="15">
        <v>9</v>
      </c>
      <c r="U571" s="1">
        <v>88144.893188000002</v>
      </c>
      <c r="V571" s="1">
        <v>126466.57055999999</v>
      </c>
      <c r="W571" s="1">
        <v>996274.73328399996</v>
      </c>
      <c r="X571" s="1">
        <v>152843.36027</v>
      </c>
      <c r="Y571" s="1">
        <v>33588.578589999997</v>
      </c>
      <c r="Z571" s="1">
        <v>105796.87</v>
      </c>
      <c r="AA571" s="1">
        <v>64422.840900000003</v>
      </c>
      <c r="AB571" s="1">
        <v>71806.219849999994</v>
      </c>
      <c r="AC571" s="1">
        <v>235711.91181599998</v>
      </c>
      <c r="AD571" s="1">
        <v>171234.13199999995</v>
      </c>
      <c r="AE571" s="1">
        <v>0</v>
      </c>
      <c r="AF571" s="4">
        <v>2046290.1104580001</v>
      </c>
      <c r="AG571" s="4"/>
      <c r="AH571" s="4">
        <v>487049274</v>
      </c>
      <c r="AI571" s="4" t="s">
        <v>1827</v>
      </c>
      <c r="AJ571" s="2" t="s">
        <v>1629</v>
      </c>
      <c r="AK571" s="2" t="s">
        <v>1609</v>
      </c>
      <c r="AL571" s="4">
        <v>1</v>
      </c>
      <c r="AM571" s="4">
        <v>176</v>
      </c>
      <c r="AN571" s="4">
        <v>2046290.1104580001</v>
      </c>
      <c r="AO571" s="4">
        <v>11627</v>
      </c>
      <c r="AP571" s="4">
        <v>0</v>
      </c>
      <c r="AQ571" s="77">
        <v>11627</v>
      </c>
      <c r="AR571" s="4"/>
    </row>
    <row r="572" spans="1:44">
      <c r="A572" s="2">
        <v>487049284</v>
      </c>
      <c r="B572" s="10" t="s">
        <v>132</v>
      </c>
      <c r="C572" s="15">
        <v>0</v>
      </c>
      <c r="D572" s="15">
        <v>0</v>
      </c>
      <c r="E572" s="15">
        <v>0</v>
      </c>
      <c r="F572" s="15">
        <v>0</v>
      </c>
      <c r="G572" s="15">
        <v>0</v>
      </c>
      <c r="H572" s="15">
        <v>1</v>
      </c>
      <c r="I572" s="15">
        <v>3.7499999999999999E-2</v>
      </c>
      <c r="J572" s="15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1</v>
      </c>
      <c r="R572" s="16">
        <v>1.093</v>
      </c>
      <c r="S572" s="15">
        <v>1</v>
      </c>
      <c r="U572" s="1">
        <v>500.82325674999998</v>
      </c>
      <c r="V572" s="1">
        <v>718.56005999999991</v>
      </c>
      <c r="W572" s="1">
        <v>4603.6707771250003</v>
      </c>
      <c r="X572" s="1">
        <v>823.67796874999999</v>
      </c>
      <c r="Y572" s="1">
        <v>153.44217124999997</v>
      </c>
      <c r="Z572" s="1">
        <v>711.18937500000004</v>
      </c>
      <c r="AA572" s="1">
        <v>400.05985999999996</v>
      </c>
      <c r="AB572" s="1">
        <v>538.88178999999991</v>
      </c>
      <c r="AC572" s="1">
        <v>1076.7875309999999</v>
      </c>
      <c r="AD572" s="1">
        <v>808.49074999999993</v>
      </c>
      <c r="AE572" s="1">
        <v>0</v>
      </c>
      <c r="AF572" s="4">
        <v>10335.583539874999</v>
      </c>
      <c r="AG572" s="4"/>
      <c r="AH572" s="4">
        <v>487049284</v>
      </c>
      <c r="AI572" s="4" t="s">
        <v>1827</v>
      </c>
      <c r="AJ572" s="2" t="s">
        <v>1629</v>
      </c>
      <c r="AK572" s="2" t="s">
        <v>1695</v>
      </c>
      <c r="AL572" s="4">
        <v>1</v>
      </c>
      <c r="AM572" s="4">
        <v>1</v>
      </c>
      <c r="AN572" s="4">
        <v>10335.583539874999</v>
      </c>
      <c r="AO572" s="4">
        <v>10336</v>
      </c>
      <c r="AP572" s="4">
        <v>0</v>
      </c>
      <c r="AQ572" s="77">
        <v>10336</v>
      </c>
      <c r="AR572" s="4"/>
    </row>
    <row r="573" spans="1:44">
      <c r="A573" s="2">
        <v>487049308</v>
      </c>
      <c r="B573" s="10" t="s">
        <v>132</v>
      </c>
      <c r="C573" s="15">
        <v>0</v>
      </c>
      <c r="D573" s="15">
        <v>0</v>
      </c>
      <c r="E573" s="15">
        <v>0</v>
      </c>
      <c r="F573" s="15">
        <v>0</v>
      </c>
      <c r="G573" s="15">
        <v>0</v>
      </c>
      <c r="H573" s="15">
        <v>2</v>
      </c>
      <c r="I573" s="15">
        <v>7.4999999999999997E-2</v>
      </c>
      <c r="J573" s="15">
        <v>0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1</v>
      </c>
      <c r="Q573" s="15">
        <v>2</v>
      </c>
      <c r="R573" s="16">
        <v>1.093</v>
      </c>
      <c r="S573" s="15">
        <v>10</v>
      </c>
      <c r="U573" s="1">
        <v>1001.6465135</v>
      </c>
      <c r="V573" s="1">
        <v>1437.1201199999998</v>
      </c>
      <c r="W573" s="1">
        <v>12743.874214250001</v>
      </c>
      <c r="X573" s="1">
        <v>1647.3559375</v>
      </c>
      <c r="Y573" s="1">
        <v>384.71687249999997</v>
      </c>
      <c r="Z573" s="1">
        <v>1422.3787500000001</v>
      </c>
      <c r="AA573" s="1">
        <v>800.11971999999992</v>
      </c>
      <c r="AB573" s="1">
        <v>1077.7635799999998</v>
      </c>
      <c r="AC573" s="1">
        <v>2699.7690219999999</v>
      </c>
      <c r="AD573" s="1">
        <v>1945.4314999999999</v>
      </c>
      <c r="AE573" s="1">
        <v>0</v>
      </c>
      <c r="AF573" s="4">
        <v>25160.176229749999</v>
      </c>
      <c r="AG573" s="4"/>
      <c r="AH573" s="4">
        <v>487049308</v>
      </c>
      <c r="AI573" s="4" t="s">
        <v>1827</v>
      </c>
      <c r="AJ573" s="2" t="s">
        <v>1629</v>
      </c>
      <c r="AK573" s="2" t="s">
        <v>1567</v>
      </c>
      <c r="AL573" s="4">
        <v>1</v>
      </c>
      <c r="AM573" s="4">
        <v>2</v>
      </c>
      <c r="AN573" s="4">
        <v>25160.176229749999</v>
      </c>
      <c r="AO573" s="4">
        <v>12580</v>
      </c>
      <c r="AP573" s="4">
        <v>0</v>
      </c>
      <c r="AQ573" s="77">
        <v>12580</v>
      </c>
      <c r="AR573" s="4"/>
    </row>
    <row r="574" spans="1:44">
      <c r="A574" s="2">
        <v>487049314</v>
      </c>
      <c r="B574" s="10" t="s">
        <v>132</v>
      </c>
      <c r="C574" s="15">
        <v>0</v>
      </c>
      <c r="D574" s="15">
        <v>0</v>
      </c>
      <c r="E574" s="15">
        <v>0</v>
      </c>
      <c r="F574" s="15">
        <v>0</v>
      </c>
      <c r="G574" s="15">
        <v>3</v>
      </c>
      <c r="H574" s="15">
        <v>2</v>
      </c>
      <c r="I574" s="15">
        <v>0.1875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1</v>
      </c>
      <c r="Q574" s="15">
        <v>5</v>
      </c>
      <c r="R574" s="16">
        <v>1.093</v>
      </c>
      <c r="S574" s="15">
        <v>5</v>
      </c>
      <c r="U574" s="1">
        <v>2504.1162837499996</v>
      </c>
      <c r="V574" s="1">
        <v>3592.8002999999994</v>
      </c>
      <c r="W574" s="1">
        <v>22290.525185625</v>
      </c>
      <c r="X574" s="1">
        <v>4424.02543375</v>
      </c>
      <c r="Y574" s="1">
        <v>854.16993624999998</v>
      </c>
      <c r="Z574" s="1">
        <v>2770.5768750000002</v>
      </c>
      <c r="AA574" s="1">
        <v>1757.55493</v>
      </c>
      <c r="AB574" s="1">
        <v>1778.8465699999999</v>
      </c>
      <c r="AC574" s="1">
        <v>5994.1814150000009</v>
      </c>
      <c r="AD574" s="1">
        <v>4439.5237500000003</v>
      </c>
      <c r="AE574" s="1">
        <v>0</v>
      </c>
      <c r="AF574" s="4">
        <v>50406.320679375</v>
      </c>
      <c r="AG574" s="4"/>
      <c r="AH574" s="4">
        <v>487049314</v>
      </c>
      <c r="AI574" s="4" t="s">
        <v>1827</v>
      </c>
      <c r="AJ574" s="2" t="s">
        <v>1629</v>
      </c>
      <c r="AK574" s="2" t="s">
        <v>1575</v>
      </c>
      <c r="AL574" s="4">
        <v>1</v>
      </c>
      <c r="AM574" s="4">
        <v>5</v>
      </c>
      <c r="AN574" s="4">
        <v>50406.320679375</v>
      </c>
      <c r="AO574" s="4">
        <v>10081</v>
      </c>
      <c r="AP574" s="4">
        <v>0</v>
      </c>
      <c r="AQ574" s="77">
        <v>10081</v>
      </c>
      <c r="AR574" s="4"/>
    </row>
    <row r="575" spans="1:44">
      <c r="A575" s="2">
        <v>487274031</v>
      </c>
      <c r="B575" s="10" t="s">
        <v>132</v>
      </c>
      <c r="C575" s="15">
        <v>0</v>
      </c>
      <c r="D575" s="15">
        <v>0</v>
      </c>
      <c r="E575" s="15">
        <v>1</v>
      </c>
      <c r="F575" s="15">
        <v>2</v>
      </c>
      <c r="G575" s="15">
        <v>1</v>
      </c>
      <c r="H575" s="15">
        <v>0</v>
      </c>
      <c r="I575" s="15">
        <v>0.15</v>
      </c>
      <c r="J575" s="15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4</v>
      </c>
      <c r="R575" s="16">
        <v>1.032</v>
      </c>
      <c r="S575" s="15">
        <v>1</v>
      </c>
      <c r="U575" s="1">
        <v>1891.4898479999999</v>
      </c>
      <c r="V575" s="1">
        <v>2713.8297600000001</v>
      </c>
      <c r="W575" s="1">
        <v>13353.744084000002</v>
      </c>
      <c r="X575" s="1">
        <v>4166.2304400000003</v>
      </c>
      <c r="Y575" s="1">
        <v>564.69491999999991</v>
      </c>
      <c r="Z575" s="1">
        <v>1797.5975000000001</v>
      </c>
      <c r="AA575" s="1">
        <v>980.47224000000006</v>
      </c>
      <c r="AB575" s="1">
        <v>580.89215999999999</v>
      </c>
      <c r="AC575" s="1">
        <v>3962.6096159999997</v>
      </c>
      <c r="AD575" s="1">
        <v>3457.9829999999997</v>
      </c>
      <c r="AE575" s="1">
        <v>0</v>
      </c>
      <c r="AF575" s="4">
        <v>33469.543568000001</v>
      </c>
      <c r="AG575" s="4"/>
      <c r="AH575" s="4">
        <v>487274031</v>
      </c>
      <c r="AI575" s="4" t="s">
        <v>1827</v>
      </c>
      <c r="AJ575" s="2" t="s">
        <v>1609</v>
      </c>
      <c r="AK575" s="2" t="s">
        <v>1636</v>
      </c>
      <c r="AL575" s="4">
        <v>1</v>
      </c>
      <c r="AM575" s="4">
        <v>4</v>
      </c>
      <c r="AN575" s="4">
        <v>33469.543568000001</v>
      </c>
      <c r="AO575" s="4">
        <v>8367</v>
      </c>
      <c r="AP575" s="4">
        <v>0</v>
      </c>
      <c r="AQ575" s="77">
        <v>8367</v>
      </c>
      <c r="AR575" s="4"/>
    </row>
    <row r="576" spans="1:44">
      <c r="A576" s="2">
        <v>487274035</v>
      </c>
      <c r="B576" s="10" t="s">
        <v>132</v>
      </c>
      <c r="C576" s="15">
        <v>0</v>
      </c>
      <c r="D576" s="15">
        <v>0</v>
      </c>
      <c r="E576" s="15">
        <v>1</v>
      </c>
      <c r="F576" s="15">
        <v>16</v>
      </c>
      <c r="G576" s="15">
        <v>6</v>
      </c>
      <c r="H576" s="15">
        <v>0</v>
      </c>
      <c r="I576" s="15">
        <v>0.9</v>
      </c>
      <c r="J576" s="15">
        <v>0</v>
      </c>
      <c r="K576" s="15">
        <v>0</v>
      </c>
      <c r="L576" s="15">
        <v>0</v>
      </c>
      <c r="M576" s="15">
        <v>1</v>
      </c>
      <c r="N576" s="15">
        <v>0</v>
      </c>
      <c r="O576" s="15">
        <v>8</v>
      </c>
      <c r="P576" s="15">
        <v>1</v>
      </c>
      <c r="Q576" s="15">
        <v>24</v>
      </c>
      <c r="R576" s="16">
        <v>1.032</v>
      </c>
      <c r="S576" s="15">
        <v>8</v>
      </c>
      <c r="U576" s="1">
        <v>11348.939087999999</v>
      </c>
      <c r="V576" s="1">
        <v>16282.97856</v>
      </c>
      <c r="W576" s="1">
        <v>111167.55290400001</v>
      </c>
      <c r="X576" s="1">
        <v>24837.484560000001</v>
      </c>
      <c r="Y576" s="1">
        <v>4080.3731999999995</v>
      </c>
      <c r="Z576" s="1">
        <v>10785.585000000001</v>
      </c>
      <c r="AA576" s="1">
        <v>5957.7876000000006</v>
      </c>
      <c r="AB576" s="1">
        <v>3710.4837600000005</v>
      </c>
      <c r="AC576" s="1">
        <v>28632.858576000006</v>
      </c>
      <c r="AD576" s="1">
        <v>23841.598000000002</v>
      </c>
      <c r="AE576" s="1">
        <v>0</v>
      </c>
      <c r="AF576" s="4">
        <v>240645.64124800003</v>
      </c>
      <c r="AG576" s="4"/>
      <c r="AH576" s="4">
        <v>487274035</v>
      </c>
      <c r="AI576" s="4" t="s">
        <v>1827</v>
      </c>
      <c r="AJ576" s="2" t="s">
        <v>1609</v>
      </c>
      <c r="AK576" s="2" t="s">
        <v>1559</v>
      </c>
      <c r="AL576" s="4">
        <v>1</v>
      </c>
      <c r="AM576" s="4">
        <v>24</v>
      </c>
      <c r="AN576" s="4">
        <v>240645.64124800003</v>
      </c>
      <c r="AO576" s="4">
        <v>10027</v>
      </c>
      <c r="AP576" s="4">
        <v>0</v>
      </c>
      <c r="AQ576" s="77">
        <v>10027</v>
      </c>
      <c r="AR576" s="4"/>
    </row>
    <row r="577" spans="1:44">
      <c r="A577" s="2">
        <v>487274044</v>
      </c>
      <c r="B577" s="10" t="s">
        <v>132</v>
      </c>
      <c r="C577" s="15">
        <v>0</v>
      </c>
      <c r="D577" s="15">
        <v>0</v>
      </c>
      <c r="E577" s="15">
        <v>0</v>
      </c>
      <c r="F577" s="15">
        <v>1</v>
      </c>
      <c r="G577" s="15">
        <v>2</v>
      </c>
      <c r="H577" s="15">
        <v>0</v>
      </c>
      <c r="I577" s="15">
        <v>0.1125</v>
      </c>
      <c r="J577" s="15">
        <v>0</v>
      </c>
      <c r="K577" s="15">
        <v>0</v>
      </c>
      <c r="L577" s="15">
        <v>0</v>
      </c>
      <c r="M577" s="15">
        <v>0</v>
      </c>
      <c r="N577" s="15">
        <v>0</v>
      </c>
      <c r="O577" s="15">
        <v>1</v>
      </c>
      <c r="P577" s="15">
        <v>0</v>
      </c>
      <c r="Q577" s="15">
        <v>3</v>
      </c>
      <c r="R577" s="16">
        <v>1.032</v>
      </c>
      <c r="S577" s="15">
        <v>8</v>
      </c>
      <c r="U577" s="1">
        <v>1418.6173859999999</v>
      </c>
      <c r="V577" s="1">
        <v>2035.3723199999997</v>
      </c>
      <c r="W577" s="1">
        <v>12823.214942999999</v>
      </c>
      <c r="X577" s="1">
        <v>2845.24593</v>
      </c>
      <c r="Y577" s="1">
        <v>508.52702999999997</v>
      </c>
      <c r="Z577" s="1">
        <v>1348.1981250000001</v>
      </c>
      <c r="AA577" s="1">
        <v>829.0468800000001</v>
      </c>
      <c r="AB577" s="1">
        <v>576.39264000000003</v>
      </c>
      <c r="AC577" s="1">
        <v>3568.5435120000006</v>
      </c>
      <c r="AD577" s="1">
        <v>2869.2022500000003</v>
      </c>
      <c r="AE577" s="1">
        <v>0</v>
      </c>
      <c r="AF577" s="4">
        <v>28822.361016000003</v>
      </c>
      <c r="AG577" s="4"/>
      <c r="AH577" s="4">
        <v>487274044</v>
      </c>
      <c r="AI577" s="4" t="s">
        <v>1827</v>
      </c>
      <c r="AJ577" s="2" t="s">
        <v>1609</v>
      </c>
      <c r="AK577" s="2" t="s">
        <v>1560</v>
      </c>
      <c r="AL577" s="4">
        <v>1</v>
      </c>
      <c r="AM577" s="4">
        <v>3</v>
      </c>
      <c r="AN577" s="4">
        <v>28822.361016000003</v>
      </c>
      <c r="AO577" s="4">
        <v>9607</v>
      </c>
      <c r="AP577" s="4">
        <v>0</v>
      </c>
      <c r="AQ577" s="77">
        <v>9607</v>
      </c>
      <c r="AR577" s="4"/>
    </row>
    <row r="578" spans="1:44">
      <c r="A578" s="2">
        <v>487274046</v>
      </c>
      <c r="B578" s="10" t="s">
        <v>132</v>
      </c>
      <c r="C578" s="15">
        <v>0</v>
      </c>
      <c r="D578" s="15">
        <v>0</v>
      </c>
      <c r="E578" s="15">
        <v>0</v>
      </c>
      <c r="F578" s="15">
        <v>2</v>
      </c>
      <c r="G578" s="15">
        <v>0</v>
      </c>
      <c r="H578" s="15">
        <v>0</v>
      </c>
      <c r="I578" s="15">
        <v>7.4999999999999997E-2</v>
      </c>
      <c r="J578" s="15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2</v>
      </c>
      <c r="P578" s="15">
        <v>0</v>
      </c>
      <c r="Q578" s="15">
        <v>2</v>
      </c>
      <c r="R578" s="16">
        <v>1.032</v>
      </c>
      <c r="S578" s="15">
        <v>10</v>
      </c>
      <c r="U578" s="1">
        <v>945.74492399999997</v>
      </c>
      <c r="V578" s="1">
        <v>1356.91488</v>
      </c>
      <c r="W578" s="1">
        <v>13541.818601999999</v>
      </c>
      <c r="X578" s="1">
        <v>2194.88598</v>
      </c>
      <c r="Y578" s="1">
        <v>424.16489999999993</v>
      </c>
      <c r="Z578" s="1">
        <v>898.79875000000004</v>
      </c>
      <c r="AA578" s="1">
        <v>452.75904000000003</v>
      </c>
      <c r="AB578" s="1">
        <v>270.17760000000004</v>
      </c>
      <c r="AC578" s="1">
        <v>2976.3850080000002</v>
      </c>
      <c r="AD578" s="1">
        <v>2404.4814999999999</v>
      </c>
      <c r="AE578" s="1">
        <v>0</v>
      </c>
      <c r="AF578" s="4">
        <v>25466.131183999998</v>
      </c>
      <c r="AG578" s="4"/>
      <c r="AH578" s="4">
        <v>487274046</v>
      </c>
      <c r="AI578" s="4" t="s">
        <v>1827</v>
      </c>
      <c r="AJ578" s="2" t="s">
        <v>1609</v>
      </c>
      <c r="AK578" s="2" t="s">
        <v>1702</v>
      </c>
      <c r="AL578" s="4">
        <v>1</v>
      </c>
      <c r="AM578" s="4">
        <v>2</v>
      </c>
      <c r="AN578" s="4">
        <v>25466.131183999998</v>
      </c>
      <c r="AO578" s="4">
        <v>12733</v>
      </c>
      <c r="AP578" s="4">
        <v>0</v>
      </c>
      <c r="AQ578" s="77">
        <v>12733</v>
      </c>
      <c r="AR578" s="4"/>
    </row>
    <row r="579" spans="1:44">
      <c r="A579" s="2">
        <v>487274048</v>
      </c>
      <c r="B579" s="10" t="s">
        <v>132</v>
      </c>
      <c r="C579" s="15">
        <v>0</v>
      </c>
      <c r="D579" s="15">
        <v>0</v>
      </c>
      <c r="E579" s="15">
        <v>0</v>
      </c>
      <c r="F579" s="15">
        <v>1</v>
      </c>
      <c r="G579" s="15">
        <v>0</v>
      </c>
      <c r="H579" s="15">
        <v>0</v>
      </c>
      <c r="I579" s="15">
        <v>3.7499999999999999E-2</v>
      </c>
      <c r="J579" s="15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1</v>
      </c>
      <c r="R579" s="16">
        <v>1.032</v>
      </c>
      <c r="S579" s="15">
        <v>1</v>
      </c>
      <c r="U579" s="1">
        <v>472.87246199999998</v>
      </c>
      <c r="V579" s="1">
        <v>678.45744000000002</v>
      </c>
      <c r="W579" s="1">
        <v>3431.7494609999999</v>
      </c>
      <c r="X579" s="1">
        <v>1097.44299</v>
      </c>
      <c r="Y579" s="1">
        <v>138.59372999999999</v>
      </c>
      <c r="Z579" s="1">
        <v>449.39937500000002</v>
      </c>
      <c r="AA579" s="1">
        <v>226.37952000000001</v>
      </c>
      <c r="AB579" s="1">
        <v>135.08880000000002</v>
      </c>
      <c r="AC579" s="1">
        <v>972.48146400000007</v>
      </c>
      <c r="AD579" s="1">
        <v>873.79075</v>
      </c>
      <c r="AE579" s="1">
        <v>0</v>
      </c>
      <c r="AF579" s="4">
        <v>8476.2559920000003</v>
      </c>
      <c r="AG579" s="4"/>
      <c r="AH579" s="4">
        <v>487274048</v>
      </c>
      <c r="AI579" s="4" t="s">
        <v>1827</v>
      </c>
      <c r="AJ579" s="2" t="s">
        <v>1609</v>
      </c>
      <c r="AK579" s="2" t="s">
        <v>1828</v>
      </c>
      <c r="AL579" s="4">
        <v>1</v>
      </c>
      <c r="AM579" s="4">
        <v>1</v>
      </c>
      <c r="AN579" s="4">
        <v>8476.2559920000003</v>
      </c>
      <c r="AO579" s="4">
        <v>8476</v>
      </c>
      <c r="AP579" s="4">
        <v>0</v>
      </c>
      <c r="AQ579" s="77">
        <v>8476</v>
      </c>
      <c r="AR579" s="4"/>
    </row>
    <row r="580" spans="1:44">
      <c r="A580" s="2">
        <v>487274049</v>
      </c>
      <c r="B580" s="10" t="s">
        <v>132</v>
      </c>
      <c r="C580" s="15">
        <v>0</v>
      </c>
      <c r="D580" s="15">
        <v>0</v>
      </c>
      <c r="E580" s="15">
        <v>17</v>
      </c>
      <c r="F580" s="15">
        <v>65</v>
      </c>
      <c r="G580" s="15">
        <v>14</v>
      </c>
      <c r="H580" s="15">
        <v>0</v>
      </c>
      <c r="I580" s="15">
        <v>4.2</v>
      </c>
      <c r="J580" s="15">
        <v>0</v>
      </c>
      <c r="K580" s="15">
        <v>0</v>
      </c>
      <c r="L580" s="15">
        <v>0</v>
      </c>
      <c r="M580" s="15">
        <v>16</v>
      </c>
      <c r="N580" s="15">
        <v>0</v>
      </c>
      <c r="O580" s="15">
        <v>60</v>
      </c>
      <c r="P580" s="15">
        <v>9</v>
      </c>
      <c r="Q580" s="15">
        <v>112</v>
      </c>
      <c r="R580" s="16">
        <v>1.032</v>
      </c>
      <c r="S580" s="15">
        <v>10</v>
      </c>
      <c r="U580" s="1">
        <v>52961.715744000001</v>
      </c>
      <c r="V580" s="1">
        <v>75987.23328</v>
      </c>
      <c r="W580" s="1">
        <v>634721.10043200001</v>
      </c>
      <c r="X580" s="1">
        <v>117225.66432000001</v>
      </c>
      <c r="Y580" s="1">
        <v>21433.948560000001</v>
      </c>
      <c r="Z580" s="1">
        <v>50332.729999999996</v>
      </c>
      <c r="AA580" s="1">
        <v>27603.13104</v>
      </c>
      <c r="AB580" s="1">
        <v>15562.38456</v>
      </c>
      <c r="AC580" s="1">
        <v>150409.42204799998</v>
      </c>
      <c r="AD580" s="1">
        <v>123121.18400000001</v>
      </c>
      <c r="AE580" s="1">
        <v>0</v>
      </c>
      <c r="AF580" s="4">
        <v>1269358.5139839998</v>
      </c>
      <c r="AG580" s="4"/>
      <c r="AH580" s="4">
        <v>487274049</v>
      </c>
      <c r="AI580" s="4" t="s">
        <v>1827</v>
      </c>
      <c r="AJ580" s="2" t="s">
        <v>1609</v>
      </c>
      <c r="AK580" s="2" t="s">
        <v>1629</v>
      </c>
      <c r="AL580" s="4">
        <v>1</v>
      </c>
      <c r="AM580" s="4">
        <v>112</v>
      </c>
      <c r="AN580" s="4">
        <v>1269358.5139839998</v>
      </c>
      <c r="AO580" s="4">
        <v>11334</v>
      </c>
      <c r="AP580" s="4">
        <v>0</v>
      </c>
      <c r="AQ580" s="77">
        <v>11334</v>
      </c>
      <c r="AR580" s="4"/>
    </row>
    <row r="581" spans="1:44">
      <c r="A581" s="2">
        <v>487274057</v>
      </c>
      <c r="B581" s="10" t="s">
        <v>132</v>
      </c>
      <c r="C581" s="15">
        <v>0</v>
      </c>
      <c r="D581" s="15">
        <v>0</v>
      </c>
      <c r="E581" s="15">
        <v>1</v>
      </c>
      <c r="F581" s="15">
        <v>6</v>
      </c>
      <c r="G581" s="15">
        <v>1</v>
      </c>
      <c r="H581" s="15">
        <v>0</v>
      </c>
      <c r="I581" s="15">
        <v>0.41249999999999998</v>
      </c>
      <c r="J581" s="15">
        <v>0</v>
      </c>
      <c r="K581" s="15">
        <v>0</v>
      </c>
      <c r="L581" s="15">
        <v>0</v>
      </c>
      <c r="M581" s="15">
        <v>3</v>
      </c>
      <c r="N581" s="15">
        <v>0</v>
      </c>
      <c r="O581" s="15">
        <v>5</v>
      </c>
      <c r="P581" s="15">
        <v>1</v>
      </c>
      <c r="Q581" s="15">
        <v>11</v>
      </c>
      <c r="R581" s="16">
        <v>1.032</v>
      </c>
      <c r="S581" s="15">
        <v>10</v>
      </c>
      <c r="U581" s="1">
        <v>5201.5970820000002</v>
      </c>
      <c r="V581" s="1">
        <v>7463.0318399999987</v>
      </c>
      <c r="W581" s="1">
        <v>62133.804471000003</v>
      </c>
      <c r="X581" s="1">
        <v>11368.637130000001</v>
      </c>
      <c r="Y581" s="1">
        <v>2106.3416699999998</v>
      </c>
      <c r="Z581" s="1">
        <v>4943.3931250000005</v>
      </c>
      <c r="AA581" s="1">
        <v>2789.99136</v>
      </c>
      <c r="AB581" s="1">
        <v>1526.51376</v>
      </c>
      <c r="AC581" s="1">
        <v>14781.095544</v>
      </c>
      <c r="AD581" s="1">
        <v>12129.13825</v>
      </c>
      <c r="AE581" s="1">
        <v>0</v>
      </c>
      <c r="AF581" s="4">
        <v>124443.544232</v>
      </c>
      <c r="AG581" s="4"/>
      <c r="AH581" s="4">
        <v>487274057</v>
      </c>
      <c r="AI581" s="4" t="s">
        <v>1827</v>
      </c>
      <c r="AJ581" s="2" t="s">
        <v>1609</v>
      </c>
      <c r="AK581" s="2" t="s">
        <v>1561</v>
      </c>
      <c r="AL581" s="4">
        <v>1</v>
      </c>
      <c r="AM581" s="4">
        <v>11</v>
      </c>
      <c r="AN581" s="4">
        <v>124443.544232</v>
      </c>
      <c r="AO581" s="4">
        <v>11313</v>
      </c>
      <c r="AP581" s="4">
        <v>0</v>
      </c>
      <c r="AQ581" s="77">
        <v>11313</v>
      </c>
      <c r="AR581" s="4"/>
    </row>
    <row r="582" spans="1:44">
      <c r="A582" s="2">
        <v>487274093</v>
      </c>
      <c r="B582" s="10" t="s">
        <v>132</v>
      </c>
      <c r="C582" s="15">
        <v>0</v>
      </c>
      <c r="D582" s="15">
        <v>0</v>
      </c>
      <c r="E582" s="15">
        <v>3</v>
      </c>
      <c r="F582" s="15">
        <v>31</v>
      </c>
      <c r="G582" s="15">
        <v>13</v>
      </c>
      <c r="H582" s="15">
        <v>0</v>
      </c>
      <c r="I582" s="15">
        <v>2.1749999999999998</v>
      </c>
      <c r="J582" s="15">
        <v>0</v>
      </c>
      <c r="K582" s="15">
        <v>0</v>
      </c>
      <c r="L582" s="15">
        <v>0</v>
      </c>
      <c r="M582" s="15">
        <v>11</v>
      </c>
      <c r="N582" s="15">
        <v>0</v>
      </c>
      <c r="O582" s="15">
        <v>28</v>
      </c>
      <c r="P582" s="15">
        <v>2</v>
      </c>
      <c r="Q582" s="15">
        <v>58</v>
      </c>
      <c r="R582" s="16">
        <v>1.032</v>
      </c>
      <c r="S582" s="15">
        <v>10</v>
      </c>
      <c r="U582" s="1">
        <v>27426.602795999999</v>
      </c>
      <c r="V582" s="1">
        <v>39350.531520000004</v>
      </c>
      <c r="W582" s="1">
        <v>311680.68769799999</v>
      </c>
      <c r="X582" s="1">
        <v>58986.774779999992</v>
      </c>
      <c r="Y582" s="1">
        <v>10856.178179999999</v>
      </c>
      <c r="Z582" s="1">
        <v>26065.16375</v>
      </c>
      <c r="AA582" s="1">
        <v>14928.912</v>
      </c>
      <c r="AB582" s="1">
        <v>8812.3924800000004</v>
      </c>
      <c r="AC582" s="1">
        <v>76181.926271999997</v>
      </c>
      <c r="AD582" s="1">
        <v>62191.563500000004</v>
      </c>
      <c r="AE582" s="1">
        <v>0</v>
      </c>
      <c r="AF582" s="4">
        <v>636480.73297600006</v>
      </c>
      <c r="AG582" s="4"/>
      <c r="AH582" s="4">
        <v>487274093</v>
      </c>
      <c r="AI582" s="4" t="s">
        <v>1827</v>
      </c>
      <c r="AJ582" s="2" t="s">
        <v>1609</v>
      </c>
      <c r="AK582" s="2" t="s">
        <v>1562</v>
      </c>
      <c r="AL582" s="4">
        <v>1</v>
      </c>
      <c r="AM582" s="4">
        <v>58</v>
      </c>
      <c r="AN582" s="4">
        <v>636480.73297600006</v>
      </c>
      <c r="AO582" s="4">
        <v>10974</v>
      </c>
      <c r="AP582" s="4">
        <v>0</v>
      </c>
      <c r="AQ582" s="77">
        <v>10974</v>
      </c>
      <c r="AR582" s="4"/>
    </row>
    <row r="583" spans="1:44">
      <c r="A583" s="2">
        <v>487274128</v>
      </c>
      <c r="B583" s="10" t="s">
        <v>132</v>
      </c>
      <c r="C583" s="15">
        <v>0</v>
      </c>
      <c r="D583" s="15">
        <v>0</v>
      </c>
      <c r="E583" s="15">
        <v>0</v>
      </c>
      <c r="F583" s="15">
        <v>2</v>
      </c>
      <c r="G583" s="15">
        <v>1</v>
      </c>
      <c r="H583" s="15">
        <v>0</v>
      </c>
      <c r="I583" s="15">
        <v>0.1125</v>
      </c>
      <c r="J583" s="15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3</v>
      </c>
      <c r="R583" s="16">
        <v>1.032</v>
      </c>
      <c r="S583" s="15">
        <v>1</v>
      </c>
      <c r="U583" s="1">
        <v>1418.6173859999999</v>
      </c>
      <c r="V583" s="1">
        <v>2035.3723199999997</v>
      </c>
      <c r="W583" s="1">
        <v>9921.9533429999974</v>
      </c>
      <c r="X583" s="1">
        <v>3068.7874499999998</v>
      </c>
      <c r="Y583" s="1">
        <v>426.12182999999993</v>
      </c>
      <c r="Z583" s="1">
        <v>1348.1981250000001</v>
      </c>
      <c r="AA583" s="1">
        <v>754.0927200000001</v>
      </c>
      <c r="AB583" s="1">
        <v>490.82952</v>
      </c>
      <c r="AC583" s="1">
        <v>2990.1281520000002</v>
      </c>
      <c r="AD583" s="1">
        <v>2584.2422499999998</v>
      </c>
      <c r="AE583" s="1">
        <v>0</v>
      </c>
      <c r="AF583" s="4">
        <v>25038.343095999997</v>
      </c>
      <c r="AG583" s="4"/>
      <c r="AH583" s="4">
        <v>487274128</v>
      </c>
      <c r="AI583" s="4" t="s">
        <v>1827</v>
      </c>
      <c r="AJ583" s="2" t="s">
        <v>1609</v>
      </c>
      <c r="AK583" s="2" t="s">
        <v>1684</v>
      </c>
      <c r="AL583" s="4">
        <v>1</v>
      </c>
      <c r="AM583" s="4">
        <v>3</v>
      </c>
      <c r="AN583" s="4">
        <v>25038.343095999997</v>
      </c>
      <c r="AO583" s="4">
        <v>8346</v>
      </c>
      <c r="AP583" s="4">
        <v>0</v>
      </c>
      <c r="AQ583" s="77">
        <v>8346</v>
      </c>
      <c r="AR583" s="4"/>
    </row>
    <row r="584" spans="1:44">
      <c r="A584" s="2">
        <v>487274149</v>
      </c>
      <c r="B584" s="10" t="s">
        <v>132</v>
      </c>
      <c r="C584" s="15">
        <v>0</v>
      </c>
      <c r="D584" s="15">
        <v>0</v>
      </c>
      <c r="E584" s="15">
        <v>0</v>
      </c>
      <c r="F584" s="15">
        <v>2</v>
      </c>
      <c r="G584" s="15">
        <v>0</v>
      </c>
      <c r="H584" s="15">
        <v>0</v>
      </c>
      <c r="I584" s="15">
        <v>7.4999999999999997E-2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2</v>
      </c>
      <c r="R584" s="16">
        <v>1.032</v>
      </c>
      <c r="S584" s="15">
        <v>1</v>
      </c>
      <c r="U584" s="1">
        <v>945.74492399999997</v>
      </c>
      <c r="V584" s="1">
        <v>1356.91488</v>
      </c>
      <c r="W584" s="1">
        <v>6863.4989219999998</v>
      </c>
      <c r="X584" s="1">
        <v>2194.88598</v>
      </c>
      <c r="Y584" s="1">
        <v>277.18745999999999</v>
      </c>
      <c r="Z584" s="1">
        <v>898.79875000000004</v>
      </c>
      <c r="AA584" s="1">
        <v>452.75904000000003</v>
      </c>
      <c r="AB584" s="1">
        <v>270.17760000000004</v>
      </c>
      <c r="AC584" s="1">
        <v>1944.9629280000001</v>
      </c>
      <c r="AD584" s="1">
        <v>1747.5815</v>
      </c>
      <c r="AE584" s="1">
        <v>0</v>
      </c>
      <c r="AF584" s="4">
        <v>16952.511984000001</v>
      </c>
      <c r="AG584" s="4"/>
      <c r="AH584" s="4">
        <v>487274149</v>
      </c>
      <c r="AI584" s="4" t="s">
        <v>1827</v>
      </c>
      <c r="AJ584" s="2" t="s">
        <v>1609</v>
      </c>
      <c r="AK584" s="2" t="s">
        <v>1637</v>
      </c>
      <c r="AL584" s="4">
        <v>1</v>
      </c>
      <c r="AM584" s="4">
        <v>2</v>
      </c>
      <c r="AN584" s="4">
        <v>16952.511984000001</v>
      </c>
      <c r="AO584" s="4">
        <v>8476</v>
      </c>
      <c r="AP584" s="4">
        <v>0</v>
      </c>
      <c r="AQ584" s="77">
        <v>8476</v>
      </c>
      <c r="AR584" s="4"/>
    </row>
    <row r="585" spans="1:44">
      <c r="A585" s="2">
        <v>487274163</v>
      </c>
      <c r="B585" s="10" t="s">
        <v>132</v>
      </c>
      <c r="C585" s="15">
        <v>0</v>
      </c>
      <c r="D585" s="15">
        <v>0</v>
      </c>
      <c r="E585" s="15">
        <v>1</v>
      </c>
      <c r="F585" s="15">
        <v>6</v>
      </c>
      <c r="G585" s="15">
        <v>3</v>
      </c>
      <c r="H585" s="15">
        <v>0</v>
      </c>
      <c r="I585" s="15">
        <v>0.48749999999999999</v>
      </c>
      <c r="J585" s="15">
        <v>0</v>
      </c>
      <c r="K585" s="15">
        <v>0</v>
      </c>
      <c r="L585" s="15">
        <v>0</v>
      </c>
      <c r="M585" s="15">
        <v>3</v>
      </c>
      <c r="N585" s="15">
        <v>0</v>
      </c>
      <c r="O585" s="15">
        <v>9</v>
      </c>
      <c r="P585" s="15">
        <v>1</v>
      </c>
      <c r="Q585" s="15">
        <v>13</v>
      </c>
      <c r="R585" s="16">
        <v>1.032</v>
      </c>
      <c r="S585" s="15">
        <v>10</v>
      </c>
      <c r="U585" s="1">
        <v>6147.3420059999999</v>
      </c>
      <c r="V585" s="1">
        <v>8819.9467199999999</v>
      </c>
      <c r="W585" s="1">
        <v>81607.352673000001</v>
      </c>
      <c r="X585" s="1">
        <v>13116.440069999999</v>
      </c>
      <c r="Y585" s="1">
        <v>2698.1652899999999</v>
      </c>
      <c r="Z585" s="1">
        <v>5842.1918750000004</v>
      </c>
      <c r="AA585" s="1">
        <v>3392.6587200000004</v>
      </c>
      <c r="AB585" s="1">
        <v>1967.8176000000003</v>
      </c>
      <c r="AC585" s="1">
        <v>18934.270152000001</v>
      </c>
      <c r="AD585" s="1">
        <v>15116.259750000001</v>
      </c>
      <c r="AE585" s="1">
        <v>0</v>
      </c>
      <c r="AF585" s="4">
        <v>157642.44485600002</v>
      </c>
      <c r="AG585" s="4"/>
      <c r="AH585" s="4">
        <v>487274163</v>
      </c>
      <c r="AI585" s="4" t="s">
        <v>1827</v>
      </c>
      <c r="AJ585" s="2" t="s">
        <v>1609</v>
      </c>
      <c r="AK585" s="2" t="s">
        <v>1565</v>
      </c>
      <c r="AL585" s="4">
        <v>1</v>
      </c>
      <c r="AM585" s="4">
        <v>13</v>
      </c>
      <c r="AN585" s="4">
        <v>157642.44485600002</v>
      </c>
      <c r="AO585" s="4">
        <v>12126</v>
      </c>
      <c r="AP585" s="4">
        <v>0</v>
      </c>
      <c r="AQ585" s="77">
        <v>12126</v>
      </c>
      <c r="AR585" s="4"/>
    </row>
    <row r="586" spans="1:44">
      <c r="A586" s="2">
        <v>487274165</v>
      </c>
      <c r="B586" s="10" t="s">
        <v>132</v>
      </c>
      <c r="C586" s="15">
        <v>0</v>
      </c>
      <c r="D586" s="15">
        <v>0</v>
      </c>
      <c r="E586" s="15">
        <v>3</v>
      </c>
      <c r="F586" s="15">
        <v>38</v>
      </c>
      <c r="G586" s="15">
        <v>3</v>
      </c>
      <c r="H586" s="15">
        <v>0</v>
      </c>
      <c r="I586" s="15">
        <v>1.9125000000000001</v>
      </c>
      <c r="J586" s="15">
        <v>0</v>
      </c>
      <c r="K586" s="15">
        <v>0</v>
      </c>
      <c r="L586" s="15">
        <v>0</v>
      </c>
      <c r="M586" s="15">
        <v>7</v>
      </c>
      <c r="N586" s="15">
        <v>0</v>
      </c>
      <c r="O586" s="15">
        <v>22</v>
      </c>
      <c r="P586" s="15">
        <v>3</v>
      </c>
      <c r="Q586" s="15">
        <v>51</v>
      </c>
      <c r="R586" s="16">
        <v>1.032</v>
      </c>
      <c r="S586" s="15">
        <v>10</v>
      </c>
      <c r="U586" s="1">
        <v>24116.495562</v>
      </c>
      <c r="V586" s="1">
        <v>34601.329440000001</v>
      </c>
      <c r="W586" s="1">
        <v>268398.45251099998</v>
      </c>
      <c r="X586" s="1">
        <v>54179.681370000006</v>
      </c>
      <c r="Y586" s="1">
        <v>9241.0943100000004</v>
      </c>
      <c r="Z586" s="1">
        <v>22919.368125000001</v>
      </c>
      <c r="AA586" s="1">
        <v>12294.89712</v>
      </c>
      <c r="AB586" s="1">
        <v>7011.1396800000011</v>
      </c>
      <c r="AC586" s="1">
        <v>64846.697304000001</v>
      </c>
      <c r="AD586" s="1">
        <v>54025.518250000008</v>
      </c>
      <c r="AE586" s="1">
        <v>0</v>
      </c>
      <c r="AF586" s="4">
        <v>551634.67367199995</v>
      </c>
      <c r="AG586" s="4"/>
      <c r="AH586" s="4">
        <v>487274165</v>
      </c>
      <c r="AI586" s="4" t="s">
        <v>1827</v>
      </c>
      <c r="AJ586" s="2" t="s">
        <v>1609</v>
      </c>
      <c r="AK586" s="2" t="s">
        <v>1631</v>
      </c>
      <c r="AL586" s="4">
        <v>1</v>
      </c>
      <c r="AM586" s="4">
        <v>51</v>
      </c>
      <c r="AN586" s="4">
        <v>551634.67367199995</v>
      </c>
      <c r="AO586" s="4">
        <v>10816</v>
      </c>
      <c r="AP586" s="4">
        <v>0</v>
      </c>
      <c r="AQ586" s="77">
        <v>10816</v>
      </c>
      <c r="AR586" s="4"/>
    </row>
    <row r="587" spans="1:44">
      <c r="A587" s="2">
        <v>487274176</v>
      </c>
      <c r="B587" s="10" t="s">
        <v>132</v>
      </c>
      <c r="C587" s="15">
        <v>0</v>
      </c>
      <c r="D587" s="15">
        <v>0</v>
      </c>
      <c r="E587" s="15">
        <v>0</v>
      </c>
      <c r="F587" s="15">
        <v>21</v>
      </c>
      <c r="G587" s="15">
        <v>10</v>
      </c>
      <c r="H587" s="15">
        <v>0</v>
      </c>
      <c r="I587" s="15">
        <v>1.4624999999999999</v>
      </c>
      <c r="J587" s="15">
        <v>0</v>
      </c>
      <c r="K587" s="15">
        <v>0</v>
      </c>
      <c r="L587" s="15">
        <v>0</v>
      </c>
      <c r="M587" s="15">
        <v>8</v>
      </c>
      <c r="N587" s="15">
        <v>0</v>
      </c>
      <c r="O587" s="15">
        <v>20</v>
      </c>
      <c r="P587" s="15">
        <v>1</v>
      </c>
      <c r="Q587" s="15">
        <v>39</v>
      </c>
      <c r="R587" s="16">
        <v>1.032</v>
      </c>
      <c r="S587" s="15">
        <v>10</v>
      </c>
      <c r="U587" s="1">
        <v>18442.026017999997</v>
      </c>
      <c r="V587" s="1">
        <v>26459.840160000003</v>
      </c>
      <c r="W587" s="1">
        <v>212821.91553899998</v>
      </c>
      <c r="X587" s="1">
        <v>39285.676769999998</v>
      </c>
      <c r="Y587" s="1">
        <v>7399.9805099999994</v>
      </c>
      <c r="Z587" s="1">
        <v>17526.575625000001</v>
      </c>
      <c r="AA587" s="1">
        <v>10177.976160000002</v>
      </c>
      <c r="AB587" s="1">
        <v>6124.0944</v>
      </c>
      <c r="AC587" s="1">
        <v>51928.478375999999</v>
      </c>
      <c r="AD587" s="1">
        <v>42161.109250000001</v>
      </c>
      <c r="AE587" s="1">
        <v>0</v>
      </c>
      <c r="AF587" s="4">
        <v>432327.672808</v>
      </c>
      <c r="AG587" s="4"/>
      <c r="AH587" s="4">
        <v>487274176</v>
      </c>
      <c r="AI587" s="4" t="s">
        <v>1827</v>
      </c>
      <c r="AJ587" s="2" t="s">
        <v>1609</v>
      </c>
      <c r="AK587" s="2" t="s">
        <v>1638</v>
      </c>
      <c r="AL587" s="4">
        <v>1</v>
      </c>
      <c r="AM587" s="4">
        <v>39</v>
      </c>
      <c r="AN587" s="4">
        <v>432327.672808</v>
      </c>
      <c r="AO587" s="4">
        <v>11085</v>
      </c>
      <c r="AP587" s="4">
        <v>0</v>
      </c>
      <c r="AQ587" s="77">
        <v>11085</v>
      </c>
      <c r="AR587" s="4"/>
    </row>
    <row r="588" spans="1:44">
      <c r="A588" s="2">
        <v>487274207</v>
      </c>
      <c r="B588" s="10" t="s">
        <v>132</v>
      </c>
      <c r="C588" s="15">
        <v>0</v>
      </c>
      <c r="D588" s="15">
        <v>0</v>
      </c>
      <c r="E588" s="15">
        <v>0</v>
      </c>
      <c r="F588" s="15">
        <v>2</v>
      </c>
      <c r="G588" s="15">
        <v>0</v>
      </c>
      <c r="H588" s="15">
        <v>0</v>
      </c>
      <c r="I588" s="15">
        <v>7.4999999999999997E-2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2</v>
      </c>
      <c r="P588" s="15">
        <v>0</v>
      </c>
      <c r="Q588" s="15">
        <v>2</v>
      </c>
      <c r="R588" s="16">
        <v>1.032</v>
      </c>
      <c r="S588" s="15">
        <v>10</v>
      </c>
      <c r="U588" s="1">
        <v>945.74492399999997</v>
      </c>
      <c r="V588" s="1">
        <v>1356.91488</v>
      </c>
      <c r="W588" s="1">
        <v>13541.818601999999</v>
      </c>
      <c r="X588" s="1">
        <v>2194.88598</v>
      </c>
      <c r="Y588" s="1">
        <v>424.16489999999993</v>
      </c>
      <c r="Z588" s="1">
        <v>898.79875000000004</v>
      </c>
      <c r="AA588" s="1">
        <v>452.75904000000003</v>
      </c>
      <c r="AB588" s="1">
        <v>270.17760000000004</v>
      </c>
      <c r="AC588" s="1">
        <v>2976.3850080000002</v>
      </c>
      <c r="AD588" s="1">
        <v>2404.4814999999999</v>
      </c>
      <c r="AE588" s="1">
        <v>0</v>
      </c>
      <c r="AF588" s="4">
        <v>25466.131183999998</v>
      </c>
      <c r="AG588" s="4"/>
      <c r="AH588" s="4">
        <v>487274207</v>
      </c>
      <c r="AI588" s="4" t="s">
        <v>1827</v>
      </c>
      <c r="AJ588" s="2" t="s">
        <v>1609</v>
      </c>
      <c r="AK588" s="2" t="s">
        <v>1671</v>
      </c>
      <c r="AL588" s="4">
        <v>1</v>
      </c>
      <c r="AM588" s="4">
        <v>2</v>
      </c>
      <c r="AN588" s="4">
        <v>25466.131183999998</v>
      </c>
      <c r="AO588" s="4">
        <v>12733</v>
      </c>
      <c r="AP588" s="4">
        <v>0</v>
      </c>
      <c r="AQ588" s="77">
        <v>12733</v>
      </c>
      <c r="AR588" s="4"/>
    </row>
    <row r="589" spans="1:44">
      <c r="A589" s="2">
        <v>487274229</v>
      </c>
      <c r="B589" s="10" t="s">
        <v>132</v>
      </c>
      <c r="C589" s="15">
        <v>0</v>
      </c>
      <c r="D589" s="15">
        <v>0</v>
      </c>
      <c r="E589" s="15">
        <v>0</v>
      </c>
      <c r="F589" s="15">
        <v>1</v>
      </c>
      <c r="G589" s="15">
        <v>0</v>
      </c>
      <c r="H589" s="15">
        <v>0</v>
      </c>
      <c r="I589" s="15">
        <v>3.7499999999999999E-2</v>
      </c>
      <c r="J589" s="15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1</v>
      </c>
      <c r="R589" s="16">
        <v>1.032</v>
      </c>
      <c r="S589" s="15">
        <v>1</v>
      </c>
      <c r="U589" s="1">
        <v>472.87246199999998</v>
      </c>
      <c r="V589" s="1">
        <v>678.45744000000002</v>
      </c>
      <c r="W589" s="1">
        <v>3431.7494609999999</v>
      </c>
      <c r="X589" s="1">
        <v>1097.44299</v>
      </c>
      <c r="Y589" s="1">
        <v>138.59372999999999</v>
      </c>
      <c r="Z589" s="1">
        <v>449.39937500000002</v>
      </c>
      <c r="AA589" s="1">
        <v>226.37952000000001</v>
      </c>
      <c r="AB589" s="1">
        <v>135.08880000000002</v>
      </c>
      <c r="AC589" s="1">
        <v>972.48146400000007</v>
      </c>
      <c r="AD589" s="1">
        <v>873.79075</v>
      </c>
      <c r="AE589" s="1">
        <v>0</v>
      </c>
      <c r="AF589" s="4">
        <v>8476.2559920000003</v>
      </c>
      <c r="AG589" s="4"/>
      <c r="AH589" s="4">
        <v>487274229</v>
      </c>
      <c r="AI589" s="4" t="s">
        <v>1827</v>
      </c>
      <c r="AJ589" s="2" t="s">
        <v>1609</v>
      </c>
      <c r="AK589" s="2" t="s">
        <v>1657</v>
      </c>
      <c r="AL589" s="4">
        <v>1</v>
      </c>
      <c r="AM589" s="4">
        <v>1</v>
      </c>
      <c r="AN589" s="4">
        <v>8476.2559920000003</v>
      </c>
      <c r="AO589" s="4">
        <v>8476</v>
      </c>
      <c r="AP589" s="4">
        <v>0</v>
      </c>
      <c r="AQ589" s="77">
        <v>8476</v>
      </c>
      <c r="AR589" s="4"/>
    </row>
    <row r="590" spans="1:44">
      <c r="A590" s="2">
        <v>487274244</v>
      </c>
      <c r="B590" s="10" t="s">
        <v>132</v>
      </c>
      <c r="C590" s="15">
        <v>0</v>
      </c>
      <c r="D590" s="15">
        <v>0</v>
      </c>
      <c r="E590" s="15">
        <v>1</v>
      </c>
      <c r="F590" s="15">
        <v>6</v>
      </c>
      <c r="G590" s="15">
        <v>3</v>
      </c>
      <c r="H590" s="15">
        <v>0</v>
      </c>
      <c r="I590" s="15">
        <v>0.375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3</v>
      </c>
      <c r="P590" s="15">
        <v>0</v>
      </c>
      <c r="Q590" s="15">
        <v>10</v>
      </c>
      <c r="R590" s="16">
        <v>1.032</v>
      </c>
      <c r="S590" s="15">
        <v>7</v>
      </c>
      <c r="U590" s="1">
        <v>4728.72462</v>
      </c>
      <c r="V590" s="1">
        <v>6784.5743999999995</v>
      </c>
      <c r="W590" s="1">
        <v>42924.415890000004</v>
      </c>
      <c r="X590" s="1">
        <v>10303.805339999999</v>
      </c>
      <c r="Y590" s="1">
        <v>1630.9960200000003</v>
      </c>
      <c r="Z590" s="1">
        <v>4493.9937500000005</v>
      </c>
      <c r="AA590" s="1">
        <v>2488.6576799999998</v>
      </c>
      <c r="AB590" s="1">
        <v>1562.5512000000001</v>
      </c>
      <c r="AC590" s="1">
        <v>11445.107040000001</v>
      </c>
      <c r="AD590" s="1">
        <v>9583.1975000000002</v>
      </c>
      <c r="AE590" s="1">
        <v>0</v>
      </c>
      <c r="AF590" s="4">
        <v>95946.023440000004</v>
      </c>
      <c r="AG590" s="4"/>
      <c r="AH590" s="4">
        <v>487274244</v>
      </c>
      <c r="AI590" s="4" t="s">
        <v>1827</v>
      </c>
      <c r="AJ590" s="2" t="s">
        <v>1609</v>
      </c>
      <c r="AK590" s="2" t="s">
        <v>1572</v>
      </c>
      <c r="AL590" s="4">
        <v>1</v>
      </c>
      <c r="AM590" s="4">
        <v>10</v>
      </c>
      <c r="AN590" s="4">
        <v>95946.023440000004</v>
      </c>
      <c r="AO590" s="4">
        <v>9595</v>
      </c>
      <c r="AP590" s="4">
        <v>0</v>
      </c>
      <c r="AQ590" s="77">
        <v>9595</v>
      </c>
      <c r="AR590" s="4"/>
    </row>
    <row r="591" spans="1:44">
      <c r="A591" s="2">
        <v>487274248</v>
      </c>
      <c r="B591" s="10" t="s">
        <v>132</v>
      </c>
      <c r="C591" s="15">
        <v>0</v>
      </c>
      <c r="D591" s="15">
        <v>0</v>
      </c>
      <c r="E591" s="15">
        <v>1</v>
      </c>
      <c r="F591" s="15">
        <v>2</v>
      </c>
      <c r="G591" s="15">
        <v>1</v>
      </c>
      <c r="H591" s="15">
        <v>0</v>
      </c>
      <c r="I591" s="15">
        <v>0.1875</v>
      </c>
      <c r="J591" s="15">
        <v>0</v>
      </c>
      <c r="K591" s="15">
        <v>0</v>
      </c>
      <c r="L591" s="15">
        <v>0</v>
      </c>
      <c r="M591" s="15">
        <v>1</v>
      </c>
      <c r="N591" s="15">
        <v>0</v>
      </c>
      <c r="O591" s="15">
        <v>0</v>
      </c>
      <c r="P591" s="15">
        <v>0</v>
      </c>
      <c r="Q591" s="15">
        <v>5</v>
      </c>
      <c r="R591" s="16">
        <v>1.032</v>
      </c>
      <c r="S591" s="15">
        <v>1</v>
      </c>
      <c r="U591" s="1">
        <v>2364.36231</v>
      </c>
      <c r="V591" s="1">
        <v>3392.2872000000002</v>
      </c>
      <c r="W591" s="1">
        <v>18359.778585</v>
      </c>
      <c r="X591" s="1">
        <v>5103.7753499999999</v>
      </c>
      <c r="Y591" s="1">
        <v>746.80808999999999</v>
      </c>
      <c r="Z591" s="1">
        <v>2246.9968750000003</v>
      </c>
      <c r="AA591" s="1">
        <v>1281.80592</v>
      </c>
      <c r="AB591" s="1">
        <v>715.98095999999998</v>
      </c>
      <c r="AC591" s="1">
        <v>5240.7075599999998</v>
      </c>
      <c r="AD591" s="1">
        <v>4526.4137499999997</v>
      </c>
      <c r="AE591" s="1">
        <v>0</v>
      </c>
      <c r="AF591" s="4">
        <v>43978.916600000004</v>
      </c>
      <c r="AG591" s="4"/>
      <c r="AH591" s="4">
        <v>487274248</v>
      </c>
      <c r="AI591" s="4" t="s">
        <v>1827</v>
      </c>
      <c r="AJ591" s="2" t="s">
        <v>1609</v>
      </c>
      <c r="AK591" s="2" t="s">
        <v>1566</v>
      </c>
      <c r="AL591" s="4">
        <v>1</v>
      </c>
      <c r="AM591" s="4">
        <v>5</v>
      </c>
      <c r="AN591" s="4">
        <v>43978.916600000004</v>
      </c>
      <c r="AO591" s="4">
        <v>8796</v>
      </c>
      <c r="AP591" s="4">
        <v>0</v>
      </c>
      <c r="AQ591" s="77">
        <v>8796</v>
      </c>
      <c r="AR591" s="4"/>
    </row>
    <row r="592" spans="1:44">
      <c r="A592" s="2">
        <v>487274262</v>
      </c>
      <c r="B592" s="10" t="s">
        <v>132</v>
      </c>
      <c r="C592" s="15">
        <v>0</v>
      </c>
      <c r="D592" s="15">
        <v>0</v>
      </c>
      <c r="E592" s="15">
        <v>0</v>
      </c>
      <c r="F592" s="15">
        <v>4</v>
      </c>
      <c r="G592" s="15">
        <v>0</v>
      </c>
      <c r="H592" s="15">
        <v>0</v>
      </c>
      <c r="I592" s="15">
        <v>0.1875</v>
      </c>
      <c r="J592" s="15">
        <v>0</v>
      </c>
      <c r="K592" s="15">
        <v>0</v>
      </c>
      <c r="L592" s="15">
        <v>0</v>
      </c>
      <c r="M592" s="15">
        <v>1</v>
      </c>
      <c r="N592" s="15">
        <v>0</v>
      </c>
      <c r="O592" s="15">
        <v>3</v>
      </c>
      <c r="P592" s="15">
        <v>0</v>
      </c>
      <c r="Q592" s="15">
        <v>5</v>
      </c>
      <c r="R592" s="16">
        <v>1.032</v>
      </c>
      <c r="S592" s="15">
        <v>10</v>
      </c>
      <c r="U592" s="1">
        <v>2364.36231</v>
      </c>
      <c r="V592" s="1">
        <v>3392.2872000000002</v>
      </c>
      <c r="W592" s="1">
        <v>28750.511865</v>
      </c>
      <c r="X592" s="1">
        <v>5327.3168700000006</v>
      </c>
      <c r="Y592" s="1">
        <v>956.95425</v>
      </c>
      <c r="Z592" s="1">
        <v>2246.9968750000003</v>
      </c>
      <c r="AA592" s="1">
        <v>1206.85176</v>
      </c>
      <c r="AB592" s="1">
        <v>675.44400000000007</v>
      </c>
      <c r="AC592" s="1">
        <v>6715.1569199999994</v>
      </c>
      <c r="AD592" s="1">
        <v>5548.9437500000004</v>
      </c>
      <c r="AE592" s="1">
        <v>0</v>
      </c>
      <c r="AF592" s="4">
        <v>57184.825800000006</v>
      </c>
      <c r="AG592" s="4"/>
      <c r="AH592" s="4">
        <v>487274262</v>
      </c>
      <c r="AI592" s="4" t="s">
        <v>1827</v>
      </c>
      <c r="AJ592" s="2" t="s">
        <v>1609</v>
      </c>
      <c r="AK592" s="2" t="s">
        <v>1641</v>
      </c>
      <c r="AL592" s="4">
        <v>1</v>
      </c>
      <c r="AM592" s="4">
        <v>5</v>
      </c>
      <c r="AN592" s="4">
        <v>57184.825800000006</v>
      </c>
      <c r="AO592" s="4">
        <v>11437</v>
      </c>
      <c r="AP592" s="4">
        <v>0</v>
      </c>
      <c r="AQ592" s="77">
        <v>11437</v>
      </c>
      <c r="AR592" s="4"/>
    </row>
    <row r="593" spans="1:44">
      <c r="A593" s="2">
        <v>487274274</v>
      </c>
      <c r="B593" s="10" t="s">
        <v>132</v>
      </c>
      <c r="C593" s="15">
        <v>0</v>
      </c>
      <c r="D593" s="15">
        <v>0</v>
      </c>
      <c r="E593" s="15">
        <v>40</v>
      </c>
      <c r="F593" s="15">
        <v>157</v>
      </c>
      <c r="G593" s="15">
        <v>30</v>
      </c>
      <c r="H593" s="15">
        <v>0</v>
      </c>
      <c r="I593" s="15">
        <v>10.65</v>
      </c>
      <c r="J593" s="15">
        <v>0</v>
      </c>
      <c r="K593" s="15">
        <v>0</v>
      </c>
      <c r="L593" s="15">
        <v>0</v>
      </c>
      <c r="M593" s="15">
        <v>57</v>
      </c>
      <c r="N593" s="15">
        <v>0</v>
      </c>
      <c r="O593" s="15">
        <v>138</v>
      </c>
      <c r="P593" s="15">
        <v>31</v>
      </c>
      <c r="Q593" s="15">
        <v>284</v>
      </c>
      <c r="R593" s="16">
        <v>1.032</v>
      </c>
      <c r="S593" s="15">
        <v>10</v>
      </c>
      <c r="U593" s="1">
        <v>134295.77920799999</v>
      </c>
      <c r="V593" s="1">
        <v>192681.91296000002</v>
      </c>
      <c r="W593" s="1">
        <v>1617471.907164</v>
      </c>
      <c r="X593" s="1">
        <v>295853.37300000002</v>
      </c>
      <c r="Y593" s="1">
        <v>54570.214679999997</v>
      </c>
      <c r="Z593" s="1">
        <v>127629.42250000002</v>
      </c>
      <c r="AA593" s="1">
        <v>70812.795600000027</v>
      </c>
      <c r="AB593" s="1">
        <v>39131.066399999996</v>
      </c>
      <c r="AC593" s="1">
        <v>382940.55369600002</v>
      </c>
      <c r="AD593" s="1">
        <v>313643.20300000004</v>
      </c>
      <c r="AE593" s="1">
        <v>0</v>
      </c>
      <c r="AF593" s="4">
        <v>3229030.2282080003</v>
      </c>
      <c r="AG593" s="4"/>
      <c r="AH593" s="4">
        <v>487274274</v>
      </c>
      <c r="AI593" s="4" t="s">
        <v>1827</v>
      </c>
      <c r="AJ593" s="2" t="s">
        <v>1609</v>
      </c>
      <c r="AK593" s="2" t="s">
        <v>1609</v>
      </c>
      <c r="AL593" s="4">
        <v>1</v>
      </c>
      <c r="AM593" s="4">
        <v>284</v>
      </c>
      <c r="AN593" s="4">
        <v>3229030.2282080003</v>
      </c>
      <c r="AO593" s="4">
        <v>11370</v>
      </c>
      <c r="AP593" s="4">
        <v>0</v>
      </c>
      <c r="AQ593" s="77">
        <v>11370</v>
      </c>
      <c r="AR593" s="4"/>
    </row>
    <row r="594" spans="1:44">
      <c r="A594" s="2">
        <v>487274285</v>
      </c>
      <c r="B594" s="10" t="s">
        <v>132</v>
      </c>
      <c r="C594" s="15">
        <v>0</v>
      </c>
      <c r="D594" s="15">
        <v>0</v>
      </c>
      <c r="E594" s="15">
        <v>0</v>
      </c>
      <c r="F594" s="15">
        <v>2</v>
      </c>
      <c r="G594" s="15">
        <v>0</v>
      </c>
      <c r="H594" s="15">
        <v>0</v>
      </c>
      <c r="I594" s="15">
        <v>7.4999999999999997E-2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2</v>
      </c>
      <c r="R594" s="16">
        <v>1.032</v>
      </c>
      <c r="S594" s="15">
        <v>1</v>
      </c>
      <c r="U594" s="1">
        <v>945.74492399999997</v>
      </c>
      <c r="V594" s="1">
        <v>1356.91488</v>
      </c>
      <c r="W594" s="1">
        <v>6863.4989219999998</v>
      </c>
      <c r="X594" s="1">
        <v>2194.88598</v>
      </c>
      <c r="Y594" s="1">
        <v>277.18745999999999</v>
      </c>
      <c r="Z594" s="1">
        <v>898.79875000000004</v>
      </c>
      <c r="AA594" s="1">
        <v>452.75904000000003</v>
      </c>
      <c r="AB594" s="1">
        <v>270.17760000000004</v>
      </c>
      <c r="AC594" s="1">
        <v>1944.9629280000001</v>
      </c>
      <c r="AD594" s="1">
        <v>1747.5815</v>
      </c>
      <c r="AE594" s="1">
        <v>0</v>
      </c>
      <c r="AF594" s="4">
        <v>16952.511984000001</v>
      </c>
      <c r="AG594" s="4"/>
      <c r="AH594" s="4">
        <v>487274285</v>
      </c>
      <c r="AI594" s="4" t="s">
        <v>1827</v>
      </c>
      <c r="AJ594" s="2" t="s">
        <v>1609</v>
      </c>
      <c r="AK594" s="2" t="s">
        <v>1573</v>
      </c>
      <c r="AL594" s="4">
        <v>1</v>
      </c>
      <c r="AM594" s="4">
        <v>2</v>
      </c>
      <c r="AN594" s="4">
        <v>16952.511984000001</v>
      </c>
      <c r="AO594" s="4">
        <v>8476</v>
      </c>
      <c r="AP594" s="4">
        <v>0</v>
      </c>
      <c r="AQ594" s="77">
        <v>8476</v>
      </c>
      <c r="AR594" s="4"/>
    </row>
    <row r="595" spans="1:44">
      <c r="A595" s="2">
        <v>487274308</v>
      </c>
      <c r="B595" s="10" t="s">
        <v>132</v>
      </c>
      <c r="C595" s="15">
        <v>0</v>
      </c>
      <c r="D595" s="15">
        <v>0</v>
      </c>
      <c r="E595" s="15">
        <v>0</v>
      </c>
      <c r="F595" s="15">
        <v>1</v>
      </c>
      <c r="G595" s="15">
        <v>2</v>
      </c>
      <c r="H595" s="15">
        <v>0</v>
      </c>
      <c r="I595" s="15">
        <v>0.15</v>
      </c>
      <c r="J595" s="15">
        <v>0</v>
      </c>
      <c r="K595" s="15">
        <v>0</v>
      </c>
      <c r="L595" s="15">
        <v>0</v>
      </c>
      <c r="M595" s="15">
        <v>1</v>
      </c>
      <c r="N595" s="15">
        <v>0</v>
      </c>
      <c r="O595" s="15">
        <v>3</v>
      </c>
      <c r="P595" s="15">
        <v>0</v>
      </c>
      <c r="Q595" s="15">
        <v>4</v>
      </c>
      <c r="R595" s="16">
        <v>1.032</v>
      </c>
      <c r="S595" s="15">
        <v>10</v>
      </c>
      <c r="U595" s="1">
        <v>1891.4898479999999</v>
      </c>
      <c r="V595" s="1">
        <v>2713.8297600000001</v>
      </c>
      <c r="W595" s="1">
        <v>24572.172324000003</v>
      </c>
      <c r="X595" s="1">
        <v>3782.7908400000001</v>
      </c>
      <c r="Y595" s="1">
        <v>839.04179999999997</v>
      </c>
      <c r="Z595" s="1">
        <v>1797.5975000000001</v>
      </c>
      <c r="AA595" s="1">
        <v>1130.3805600000001</v>
      </c>
      <c r="AB595" s="1">
        <v>711.48144000000002</v>
      </c>
      <c r="AC595" s="1">
        <v>5888.0429759999997</v>
      </c>
      <c r="AD595" s="1">
        <v>4600.893</v>
      </c>
      <c r="AE595" s="1">
        <v>0</v>
      </c>
      <c r="AF595" s="4">
        <v>47927.720048000003</v>
      </c>
      <c r="AG595" s="4"/>
      <c r="AH595" s="4">
        <v>487274308</v>
      </c>
      <c r="AI595" s="4" t="s">
        <v>1827</v>
      </c>
      <c r="AJ595" s="2" t="s">
        <v>1609</v>
      </c>
      <c r="AK595" s="2" t="s">
        <v>1567</v>
      </c>
      <c r="AL595" s="4">
        <v>1</v>
      </c>
      <c r="AM595" s="4">
        <v>4</v>
      </c>
      <c r="AN595" s="4">
        <v>47927.720048000003</v>
      </c>
      <c r="AO595" s="4">
        <v>11982</v>
      </c>
      <c r="AP595" s="4">
        <v>0</v>
      </c>
      <c r="AQ595" s="77">
        <v>11982</v>
      </c>
      <c r="AR595" s="4"/>
    </row>
    <row r="596" spans="1:44">
      <c r="A596" s="2">
        <v>487274314</v>
      </c>
      <c r="B596" s="10" t="s">
        <v>132</v>
      </c>
      <c r="C596" s="15">
        <v>0</v>
      </c>
      <c r="D596" s="15">
        <v>0</v>
      </c>
      <c r="E596" s="15">
        <v>0</v>
      </c>
      <c r="F596" s="15">
        <v>2</v>
      </c>
      <c r="G596" s="15">
        <v>0</v>
      </c>
      <c r="H596" s="15">
        <v>0</v>
      </c>
      <c r="I596" s="15">
        <v>7.4999999999999997E-2</v>
      </c>
      <c r="J596" s="15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1</v>
      </c>
      <c r="P596" s="15">
        <v>0</v>
      </c>
      <c r="Q596" s="15">
        <v>2</v>
      </c>
      <c r="R596" s="16">
        <v>1.032</v>
      </c>
      <c r="S596" s="15">
        <v>10</v>
      </c>
      <c r="U596" s="1">
        <v>945.74492399999997</v>
      </c>
      <c r="V596" s="1">
        <v>1356.91488</v>
      </c>
      <c r="W596" s="1">
        <v>10202.658761999999</v>
      </c>
      <c r="X596" s="1">
        <v>2194.88598</v>
      </c>
      <c r="Y596" s="1">
        <v>350.67617999999999</v>
      </c>
      <c r="Z596" s="1">
        <v>898.79875000000004</v>
      </c>
      <c r="AA596" s="1">
        <v>452.75904000000003</v>
      </c>
      <c r="AB596" s="1">
        <v>270.17760000000004</v>
      </c>
      <c r="AC596" s="1">
        <v>2460.6739680000001</v>
      </c>
      <c r="AD596" s="1">
        <v>2076.0315000000001</v>
      </c>
      <c r="AE596" s="1">
        <v>0</v>
      </c>
      <c r="AF596" s="4">
        <v>21209.321583999998</v>
      </c>
      <c r="AG596" s="4"/>
      <c r="AH596" s="4">
        <v>487274314</v>
      </c>
      <c r="AI596" s="4" t="s">
        <v>1827</v>
      </c>
      <c r="AJ596" s="2" t="s">
        <v>1609</v>
      </c>
      <c r="AK596" s="2" t="s">
        <v>1575</v>
      </c>
      <c r="AL596" s="4">
        <v>1</v>
      </c>
      <c r="AM596" s="4">
        <v>2</v>
      </c>
      <c r="AN596" s="4">
        <v>21209.321583999998</v>
      </c>
      <c r="AO596" s="4">
        <v>10605</v>
      </c>
      <c r="AP596" s="4">
        <v>0</v>
      </c>
      <c r="AQ596" s="77">
        <v>10605</v>
      </c>
      <c r="AR596" s="4"/>
    </row>
    <row r="597" spans="1:44">
      <c r="A597" s="2">
        <v>487274347</v>
      </c>
      <c r="B597" s="10" t="s">
        <v>132</v>
      </c>
      <c r="C597" s="15">
        <v>0</v>
      </c>
      <c r="D597" s="15">
        <v>0</v>
      </c>
      <c r="E597" s="15">
        <v>0</v>
      </c>
      <c r="F597" s="15">
        <v>3</v>
      </c>
      <c r="G597" s="15">
        <v>0</v>
      </c>
      <c r="H597" s="15">
        <v>0</v>
      </c>
      <c r="I597" s="15">
        <v>0.15</v>
      </c>
      <c r="J597" s="15">
        <v>0</v>
      </c>
      <c r="K597" s="15">
        <v>0</v>
      </c>
      <c r="L597" s="15">
        <v>0</v>
      </c>
      <c r="M597" s="15">
        <v>1</v>
      </c>
      <c r="N597" s="15">
        <v>0</v>
      </c>
      <c r="O597" s="15">
        <v>3</v>
      </c>
      <c r="P597" s="15">
        <v>0</v>
      </c>
      <c r="Q597" s="15">
        <v>4</v>
      </c>
      <c r="R597" s="16">
        <v>1.032</v>
      </c>
      <c r="S597" s="15">
        <v>10</v>
      </c>
      <c r="U597" s="1">
        <v>1891.4898479999999</v>
      </c>
      <c r="V597" s="1">
        <v>2713.8297600000001</v>
      </c>
      <c r="W597" s="1">
        <v>25318.762404000001</v>
      </c>
      <c r="X597" s="1">
        <v>4229.8738800000001</v>
      </c>
      <c r="Y597" s="1">
        <v>818.36052000000007</v>
      </c>
      <c r="Z597" s="1">
        <v>1797.5975000000001</v>
      </c>
      <c r="AA597" s="1">
        <v>980.47224000000006</v>
      </c>
      <c r="AB597" s="1">
        <v>540.35520000000008</v>
      </c>
      <c r="AC597" s="1">
        <v>5742.6754559999999</v>
      </c>
      <c r="AD597" s="1">
        <v>4675.1530000000002</v>
      </c>
      <c r="AE597" s="1">
        <v>0</v>
      </c>
      <c r="AF597" s="4">
        <v>48708.569808</v>
      </c>
      <c r="AG597" s="4"/>
      <c r="AH597" s="4">
        <v>487274347</v>
      </c>
      <c r="AI597" s="4" t="s">
        <v>1827</v>
      </c>
      <c r="AJ597" s="2" t="s">
        <v>1609</v>
      </c>
      <c r="AK597" s="2" t="s">
        <v>1642</v>
      </c>
      <c r="AL597" s="4">
        <v>1</v>
      </c>
      <c r="AM597" s="4">
        <v>4</v>
      </c>
      <c r="AN597" s="4">
        <v>48708.569808</v>
      </c>
      <c r="AO597" s="4">
        <v>12177</v>
      </c>
      <c r="AP597" s="4">
        <v>0</v>
      </c>
      <c r="AQ597" s="77">
        <v>12177</v>
      </c>
      <c r="AR597" s="4"/>
    </row>
    <row r="598" spans="1:44">
      <c r="A598" s="2">
        <v>488219001</v>
      </c>
      <c r="B598" s="10" t="s">
        <v>134</v>
      </c>
      <c r="C598" s="15">
        <v>0</v>
      </c>
      <c r="D598" s="15">
        <v>0</v>
      </c>
      <c r="E598" s="15">
        <v>5</v>
      </c>
      <c r="F598" s="15">
        <v>14</v>
      </c>
      <c r="G598" s="15">
        <v>8</v>
      </c>
      <c r="H598" s="15">
        <v>9</v>
      </c>
      <c r="I598" s="15">
        <v>1.35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3</v>
      </c>
      <c r="P598" s="15">
        <v>0</v>
      </c>
      <c r="Q598" s="15">
        <v>36</v>
      </c>
      <c r="R598" s="16">
        <v>1.0489999999999999</v>
      </c>
      <c r="S598" s="15">
        <v>2</v>
      </c>
      <c r="U598" s="1">
        <v>17303.832998999998</v>
      </c>
      <c r="V598" s="1">
        <v>24826.808879999997</v>
      </c>
      <c r="W598" s="1">
        <v>140307.81015449998</v>
      </c>
      <c r="X598" s="1">
        <v>35415.955114999997</v>
      </c>
      <c r="Y598" s="1">
        <v>5419.800115</v>
      </c>
      <c r="Z598" s="1">
        <v>18534.487499999999</v>
      </c>
      <c r="AA598" s="1">
        <v>10278.039059999999</v>
      </c>
      <c r="AB598" s="1">
        <v>8829.1183000000001</v>
      </c>
      <c r="AC598" s="1">
        <v>38032.462177999994</v>
      </c>
      <c r="AD598" s="1">
        <v>31480.567000000003</v>
      </c>
      <c r="AE598" s="1">
        <v>0</v>
      </c>
      <c r="AF598" s="4">
        <v>330428.88130149996</v>
      </c>
      <c r="AG598" s="4"/>
      <c r="AH598" s="4">
        <v>488219001</v>
      </c>
      <c r="AI598" s="4" t="s">
        <v>1829</v>
      </c>
      <c r="AJ598" s="2" t="s">
        <v>1830</v>
      </c>
      <c r="AK598" s="2" t="s">
        <v>1701</v>
      </c>
      <c r="AL598" s="4">
        <v>1</v>
      </c>
      <c r="AM598" s="4">
        <v>36</v>
      </c>
      <c r="AN598" s="4">
        <v>330428.88130149996</v>
      </c>
      <c r="AO598" s="4">
        <v>9179</v>
      </c>
      <c r="AP598" s="4">
        <v>0</v>
      </c>
      <c r="AQ598" s="77">
        <v>9179</v>
      </c>
      <c r="AR598" s="4"/>
    </row>
    <row r="599" spans="1:44">
      <c r="A599" s="2">
        <v>488219035</v>
      </c>
      <c r="B599" s="10" t="s">
        <v>134</v>
      </c>
      <c r="C599" s="15">
        <v>0</v>
      </c>
      <c r="D599" s="15">
        <v>0</v>
      </c>
      <c r="E599" s="15">
        <v>0</v>
      </c>
      <c r="F599" s="15">
        <v>0</v>
      </c>
      <c r="G599" s="15">
        <v>0</v>
      </c>
      <c r="H599" s="15">
        <v>1</v>
      </c>
      <c r="I599" s="15">
        <v>3.7499999999999999E-2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1</v>
      </c>
      <c r="Q599" s="15">
        <v>1</v>
      </c>
      <c r="R599" s="16">
        <v>1.0489999999999999</v>
      </c>
      <c r="S599" s="15">
        <v>10</v>
      </c>
      <c r="U599" s="1">
        <v>480.66202774999994</v>
      </c>
      <c r="V599" s="1">
        <v>689.63357999999994</v>
      </c>
      <c r="W599" s="1">
        <v>7812.5099776249999</v>
      </c>
      <c r="X599" s="1">
        <v>790.51984374999995</v>
      </c>
      <c r="Y599" s="1">
        <v>221.96446624999999</v>
      </c>
      <c r="Z599" s="1">
        <v>711.18937500000004</v>
      </c>
      <c r="AA599" s="1">
        <v>383.95497999999998</v>
      </c>
      <c r="AB599" s="1">
        <v>517.18846999999994</v>
      </c>
      <c r="AC599" s="1">
        <v>1557.6464629999998</v>
      </c>
      <c r="AD599" s="1">
        <v>1136.94075</v>
      </c>
      <c r="AE599" s="1">
        <v>0</v>
      </c>
      <c r="AF599" s="4">
        <v>14302.209933374997</v>
      </c>
      <c r="AG599" s="4"/>
      <c r="AH599" s="4">
        <v>488219035</v>
      </c>
      <c r="AI599" s="4" t="s">
        <v>1829</v>
      </c>
      <c r="AJ599" s="2" t="s">
        <v>1830</v>
      </c>
      <c r="AK599" s="2" t="s">
        <v>1559</v>
      </c>
      <c r="AL599" s="4">
        <v>1</v>
      </c>
      <c r="AM599" s="4">
        <v>1</v>
      </c>
      <c r="AN599" s="4">
        <v>14302.209933374997</v>
      </c>
      <c r="AO599" s="4">
        <v>14302</v>
      </c>
      <c r="AP599" s="4">
        <v>0</v>
      </c>
      <c r="AQ599" s="77">
        <v>14302</v>
      </c>
      <c r="AR599" s="4"/>
    </row>
    <row r="600" spans="1:44">
      <c r="A600" s="2">
        <v>488219040</v>
      </c>
      <c r="B600" s="10" t="s">
        <v>134</v>
      </c>
      <c r="C600" s="15">
        <v>0</v>
      </c>
      <c r="D600" s="15">
        <v>0</v>
      </c>
      <c r="E600" s="15">
        <v>1</v>
      </c>
      <c r="F600" s="15">
        <v>5</v>
      </c>
      <c r="G600" s="15">
        <v>3</v>
      </c>
      <c r="H600" s="15">
        <v>5</v>
      </c>
      <c r="I600" s="15">
        <v>0.5625</v>
      </c>
      <c r="J600" s="15">
        <v>0</v>
      </c>
      <c r="K600" s="15">
        <v>0</v>
      </c>
      <c r="L600" s="15">
        <v>0</v>
      </c>
      <c r="M600" s="15">
        <v>1</v>
      </c>
      <c r="N600" s="15">
        <v>0</v>
      </c>
      <c r="O600" s="15">
        <v>3</v>
      </c>
      <c r="P600" s="15">
        <v>1</v>
      </c>
      <c r="Q600" s="15">
        <v>15</v>
      </c>
      <c r="R600" s="16">
        <v>1.0489999999999999</v>
      </c>
      <c r="S600" s="15">
        <v>6</v>
      </c>
      <c r="U600" s="1">
        <v>7209.9304162499993</v>
      </c>
      <c r="V600" s="1">
        <v>10344.503699999999</v>
      </c>
      <c r="W600" s="1">
        <v>70487.774634375004</v>
      </c>
      <c r="X600" s="1">
        <v>14263.605726249998</v>
      </c>
      <c r="Y600" s="1">
        <v>2508.0580337499996</v>
      </c>
      <c r="Z600" s="1">
        <v>8049.9406250000002</v>
      </c>
      <c r="AA600" s="1">
        <v>4525.6167800000003</v>
      </c>
      <c r="AB600" s="1">
        <v>4174.2332499999993</v>
      </c>
      <c r="AC600" s="1">
        <v>17600.179694999999</v>
      </c>
      <c r="AD600" s="1">
        <v>14126.521250000002</v>
      </c>
      <c r="AE600" s="1">
        <v>0</v>
      </c>
      <c r="AF600" s="4">
        <v>153290.364110625</v>
      </c>
      <c r="AG600" s="4"/>
      <c r="AH600" s="4">
        <v>488219040</v>
      </c>
      <c r="AI600" s="4" t="s">
        <v>1829</v>
      </c>
      <c r="AJ600" s="2" t="s">
        <v>1830</v>
      </c>
      <c r="AK600" s="2" t="s">
        <v>1649</v>
      </c>
      <c r="AL600" s="4">
        <v>1</v>
      </c>
      <c r="AM600" s="4">
        <v>15</v>
      </c>
      <c r="AN600" s="4">
        <v>153290.364110625</v>
      </c>
      <c r="AO600" s="4">
        <v>10219</v>
      </c>
      <c r="AP600" s="4">
        <v>0</v>
      </c>
      <c r="AQ600" s="77">
        <v>10219</v>
      </c>
      <c r="AR600" s="4"/>
    </row>
    <row r="601" spans="1:44">
      <c r="A601" s="2">
        <v>488219044</v>
      </c>
      <c r="B601" s="10" t="s">
        <v>134</v>
      </c>
      <c r="C601" s="15">
        <v>0</v>
      </c>
      <c r="D601" s="15">
        <v>0</v>
      </c>
      <c r="E601" s="15">
        <v>3</v>
      </c>
      <c r="F601" s="15">
        <v>6</v>
      </c>
      <c r="G601" s="15">
        <v>9</v>
      </c>
      <c r="H601" s="15">
        <v>15</v>
      </c>
      <c r="I601" s="15">
        <v>2.0625</v>
      </c>
      <c r="J601" s="15">
        <v>0</v>
      </c>
      <c r="K601" s="15">
        <v>0</v>
      </c>
      <c r="L601" s="15">
        <v>0</v>
      </c>
      <c r="M601" s="15">
        <v>22</v>
      </c>
      <c r="N601" s="15">
        <v>0</v>
      </c>
      <c r="O601" s="15">
        <v>6</v>
      </c>
      <c r="P601" s="15">
        <v>5</v>
      </c>
      <c r="Q601" s="15">
        <v>55</v>
      </c>
      <c r="R601" s="16">
        <v>1.0489999999999999</v>
      </c>
      <c r="S601" s="15">
        <v>5</v>
      </c>
      <c r="U601" s="1">
        <v>26436.411526249998</v>
      </c>
      <c r="V601" s="1">
        <v>37929.846899999997</v>
      </c>
      <c r="W601" s="1">
        <v>273126.26736937498</v>
      </c>
      <c r="X601" s="1">
        <v>50857.918276249999</v>
      </c>
      <c r="Y601" s="1">
        <v>9693.7814637499978</v>
      </c>
      <c r="Z601" s="1">
        <v>28643.815625000003</v>
      </c>
      <c r="AA601" s="1">
        <v>17325.525269999998</v>
      </c>
      <c r="AB601" s="1">
        <v>13895.840749999999</v>
      </c>
      <c r="AC601" s="1">
        <v>68028.263665000006</v>
      </c>
      <c r="AD601" s="1">
        <v>54464.911250000005</v>
      </c>
      <c r="AE601" s="1">
        <v>0</v>
      </c>
      <c r="AF601" s="4">
        <v>580402.582095625</v>
      </c>
      <c r="AG601" s="4"/>
      <c r="AH601" s="4">
        <v>488219044</v>
      </c>
      <c r="AI601" s="4" t="s">
        <v>1829</v>
      </c>
      <c r="AJ601" s="2" t="s">
        <v>1830</v>
      </c>
      <c r="AK601" s="2" t="s">
        <v>1560</v>
      </c>
      <c r="AL601" s="4">
        <v>1</v>
      </c>
      <c r="AM601" s="4">
        <v>55</v>
      </c>
      <c r="AN601" s="4">
        <v>580402.582095625</v>
      </c>
      <c r="AO601" s="4">
        <v>10553</v>
      </c>
      <c r="AP601" s="4">
        <v>0</v>
      </c>
      <c r="AQ601" s="77">
        <v>10553</v>
      </c>
      <c r="AR601" s="4"/>
    </row>
    <row r="602" spans="1:44">
      <c r="A602" s="2">
        <v>488219050</v>
      </c>
      <c r="B602" s="10" t="s">
        <v>134</v>
      </c>
      <c r="C602" s="15">
        <v>0</v>
      </c>
      <c r="D602" s="15">
        <v>0</v>
      </c>
      <c r="E602" s="15">
        <v>0</v>
      </c>
      <c r="F602" s="15">
        <v>0</v>
      </c>
      <c r="G602" s="15">
        <v>0</v>
      </c>
      <c r="H602" s="15">
        <v>1</v>
      </c>
      <c r="I602" s="15">
        <v>3.7499999999999999E-2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1</v>
      </c>
      <c r="R602" s="16">
        <v>1.0489999999999999</v>
      </c>
      <c r="S602" s="15">
        <v>1</v>
      </c>
      <c r="U602" s="1">
        <v>480.66202774999994</v>
      </c>
      <c r="V602" s="1">
        <v>689.63357999999994</v>
      </c>
      <c r="W602" s="1">
        <v>4418.3445976249996</v>
      </c>
      <c r="X602" s="1">
        <v>790.51984374999995</v>
      </c>
      <c r="Y602" s="1">
        <v>147.26517624999997</v>
      </c>
      <c r="Z602" s="1">
        <v>711.18937500000004</v>
      </c>
      <c r="AA602" s="1">
        <v>383.95497999999998</v>
      </c>
      <c r="AB602" s="1">
        <v>517.18846999999994</v>
      </c>
      <c r="AC602" s="1">
        <v>1033.4401829999999</v>
      </c>
      <c r="AD602" s="1">
        <v>808.49074999999993</v>
      </c>
      <c r="AE602" s="1">
        <v>0</v>
      </c>
      <c r="AF602" s="4">
        <v>9980.6889833749992</v>
      </c>
      <c r="AG602" s="4"/>
      <c r="AH602" s="4">
        <v>488219050</v>
      </c>
      <c r="AI602" s="4" t="s">
        <v>1829</v>
      </c>
      <c r="AJ602" s="2" t="s">
        <v>1830</v>
      </c>
      <c r="AK602" s="2" t="s">
        <v>1650</v>
      </c>
      <c r="AL602" s="4">
        <v>1</v>
      </c>
      <c r="AM602" s="4">
        <v>1</v>
      </c>
      <c r="AN602" s="4">
        <v>9980.6889833749992</v>
      </c>
      <c r="AO602" s="4">
        <v>9981</v>
      </c>
      <c r="AP602" s="4">
        <v>0</v>
      </c>
      <c r="AQ602" s="77">
        <v>9981</v>
      </c>
      <c r="AR602" s="4"/>
    </row>
    <row r="603" spans="1:44">
      <c r="A603" s="2">
        <v>488219065</v>
      </c>
      <c r="B603" s="10" t="s">
        <v>134</v>
      </c>
      <c r="C603" s="15">
        <v>0</v>
      </c>
      <c r="D603" s="15">
        <v>0</v>
      </c>
      <c r="E603" s="15">
        <v>0</v>
      </c>
      <c r="F603" s="15">
        <v>0</v>
      </c>
      <c r="G603" s="15">
        <v>0</v>
      </c>
      <c r="H603" s="15">
        <v>2</v>
      </c>
      <c r="I603" s="15">
        <v>7.4999999999999997E-2</v>
      </c>
      <c r="J603" s="15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2</v>
      </c>
      <c r="R603" s="16">
        <v>1.0489999999999999</v>
      </c>
      <c r="S603" s="15">
        <v>1</v>
      </c>
      <c r="U603" s="1">
        <v>961.32405549999987</v>
      </c>
      <c r="V603" s="1">
        <v>1379.2671599999999</v>
      </c>
      <c r="W603" s="1">
        <v>8836.6891952499991</v>
      </c>
      <c r="X603" s="1">
        <v>1581.0396874999999</v>
      </c>
      <c r="Y603" s="1">
        <v>294.53035249999994</v>
      </c>
      <c r="Z603" s="1">
        <v>1422.3787500000001</v>
      </c>
      <c r="AA603" s="1">
        <v>767.90995999999996</v>
      </c>
      <c r="AB603" s="1">
        <v>1034.3769399999999</v>
      </c>
      <c r="AC603" s="1">
        <v>2066.8803659999999</v>
      </c>
      <c r="AD603" s="1">
        <v>1616.9814999999999</v>
      </c>
      <c r="AE603" s="1">
        <v>0</v>
      </c>
      <c r="AF603" s="4">
        <v>19961.377966749998</v>
      </c>
      <c r="AG603" s="4"/>
      <c r="AH603" s="4">
        <v>488219065</v>
      </c>
      <c r="AI603" s="4" t="s">
        <v>1829</v>
      </c>
      <c r="AJ603" s="2" t="s">
        <v>1830</v>
      </c>
      <c r="AK603" s="2" t="s">
        <v>1811</v>
      </c>
      <c r="AL603" s="4">
        <v>1</v>
      </c>
      <c r="AM603" s="4">
        <v>2</v>
      </c>
      <c r="AN603" s="4">
        <v>19961.377966749998</v>
      </c>
      <c r="AO603" s="4">
        <v>9981</v>
      </c>
      <c r="AP603" s="4">
        <v>0</v>
      </c>
      <c r="AQ603" s="77">
        <v>9981</v>
      </c>
      <c r="AR603" s="4"/>
    </row>
    <row r="604" spans="1:44">
      <c r="A604" s="2">
        <v>488219082</v>
      </c>
      <c r="B604" s="10" t="s">
        <v>134</v>
      </c>
      <c r="C604" s="15">
        <v>0</v>
      </c>
      <c r="D604" s="15">
        <v>0</v>
      </c>
      <c r="E604" s="15">
        <v>0</v>
      </c>
      <c r="F604" s="15">
        <v>1</v>
      </c>
      <c r="G604" s="15">
        <v>0</v>
      </c>
      <c r="H604" s="15">
        <v>3</v>
      </c>
      <c r="I604" s="15">
        <v>0.15</v>
      </c>
      <c r="J604" s="15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4</v>
      </c>
      <c r="R604" s="16">
        <v>1.0489999999999999</v>
      </c>
      <c r="S604" s="15">
        <v>1</v>
      </c>
      <c r="U604" s="1">
        <v>1922.6481109999997</v>
      </c>
      <c r="V604" s="1">
        <v>2758.5343199999998</v>
      </c>
      <c r="W604" s="1">
        <v>16743.314010499998</v>
      </c>
      <c r="X604" s="1">
        <v>3487.0805549999995</v>
      </c>
      <c r="Y604" s="1">
        <v>582.67229499999996</v>
      </c>
      <c r="Z604" s="1">
        <v>2582.9675000000002</v>
      </c>
      <c r="AA604" s="1">
        <v>1381.9735800000001</v>
      </c>
      <c r="AB604" s="1">
        <v>1688.87951</v>
      </c>
      <c r="AC604" s="1">
        <v>4088.8215719999998</v>
      </c>
      <c r="AD604" s="1">
        <v>3299.2629999999999</v>
      </c>
      <c r="AE604" s="1">
        <v>0</v>
      </c>
      <c r="AF604" s="4">
        <v>38536.154453499999</v>
      </c>
      <c r="AG604" s="4"/>
      <c r="AH604" s="4">
        <v>488219082</v>
      </c>
      <c r="AI604" s="4" t="s">
        <v>1829</v>
      </c>
      <c r="AJ604" s="2" t="s">
        <v>1830</v>
      </c>
      <c r="AK604" s="2" t="s">
        <v>1812</v>
      </c>
      <c r="AL604" s="4">
        <v>1</v>
      </c>
      <c r="AM604" s="4">
        <v>4</v>
      </c>
      <c r="AN604" s="4">
        <v>38536.154453499999</v>
      </c>
      <c r="AO604" s="4">
        <v>9634</v>
      </c>
      <c r="AP604" s="4">
        <v>0</v>
      </c>
      <c r="AQ604" s="77">
        <v>9634</v>
      </c>
      <c r="AR604" s="4"/>
    </row>
    <row r="605" spans="1:44">
      <c r="A605" s="2">
        <v>488219083</v>
      </c>
      <c r="B605" s="10" t="s">
        <v>134</v>
      </c>
      <c r="C605" s="15">
        <v>0</v>
      </c>
      <c r="D605" s="15">
        <v>0</v>
      </c>
      <c r="E605" s="15">
        <v>1</v>
      </c>
      <c r="F605" s="15">
        <v>3</v>
      </c>
      <c r="G605" s="15">
        <v>0</v>
      </c>
      <c r="H605" s="15">
        <v>0</v>
      </c>
      <c r="I605" s="15">
        <v>0.15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4</v>
      </c>
      <c r="R605" s="16">
        <v>1.0489999999999999</v>
      </c>
      <c r="S605" s="15">
        <v>1</v>
      </c>
      <c r="U605" s="1">
        <v>1922.6481109999997</v>
      </c>
      <c r="V605" s="1">
        <v>2758.5343199999998</v>
      </c>
      <c r="W605" s="1">
        <v>13953.162830499999</v>
      </c>
      <c r="X605" s="1">
        <v>4462.0840949999993</v>
      </c>
      <c r="Y605" s="1">
        <v>563.48608499999989</v>
      </c>
      <c r="Z605" s="1">
        <v>1797.5975000000001</v>
      </c>
      <c r="AA605" s="1">
        <v>920.43456000000003</v>
      </c>
      <c r="AB605" s="1">
        <v>503.48852999999997</v>
      </c>
      <c r="AC605" s="1">
        <v>3954.0040919999997</v>
      </c>
      <c r="AD605" s="1">
        <v>3495.1129999999998</v>
      </c>
      <c r="AE605" s="1">
        <v>0</v>
      </c>
      <c r="AF605" s="4">
        <v>34330.553123499994</v>
      </c>
      <c r="AG605" s="4"/>
      <c r="AH605" s="4">
        <v>488219083</v>
      </c>
      <c r="AI605" s="4" t="s">
        <v>1829</v>
      </c>
      <c r="AJ605" s="2" t="s">
        <v>1830</v>
      </c>
      <c r="AK605" s="2" t="s">
        <v>1580</v>
      </c>
      <c r="AL605" s="4">
        <v>1</v>
      </c>
      <c r="AM605" s="4">
        <v>4</v>
      </c>
      <c r="AN605" s="4">
        <v>34330.553123499994</v>
      </c>
      <c r="AO605" s="4">
        <v>8583</v>
      </c>
      <c r="AP605" s="4">
        <v>0</v>
      </c>
      <c r="AQ605" s="77">
        <v>8583</v>
      </c>
      <c r="AR605" s="4"/>
    </row>
    <row r="606" spans="1:44">
      <c r="A606" s="2">
        <v>488219122</v>
      </c>
      <c r="B606" s="10" t="s">
        <v>134</v>
      </c>
      <c r="C606" s="15">
        <v>0</v>
      </c>
      <c r="D606" s="15">
        <v>0</v>
      </c>
      <c r="E606" s="15">
        <v>1</v>
      </c>
      <c r="F606" s="15">
        <v>11</v>
      </c>
      <c r="G606" s="15">
        <v>9</v>
      </c>
      <c r="H606" s="15">
        <v>8</v>
      </c>
      <c r="I606" s="15">
        <v>1.125</v>
      </c>
      <c r="J606" s="15">
        <v>0</v>
      </c>
      <c r="K606" s="15">
        <v>0</v>
      </c>
      <c r="L606" s="15">
        <v>0</v>
      </c>
      <c r="M606" s="15">
        <v>1</v>
      </c>
      <c r="N606" s="15">
        <v>0</v>
      </c>
      <c r="O606" s="15">
        <v>1</v>
      </c>
      <c r="P606" s="15">
        <v>0</v>
      </c>
      <c r="Q606" s="15">
        <v>30</v>
      </c>
      <c r="R606" s="16">
        <v>1.0489999999999999</v>
      </c>
      <c r="S606" s="15">
        <v>1</v>
      </c>
      <c r="U606" s="1">
        <v>14419.860832499999</v>
      </c>
      <c r="V606" s="1">
        <v>20689.007399999999</v>
      </c>
      <c r="W606" s="1">
        <v>113372.84511874999</v>
      </c>
      <c r="X606" s="1">
        <v>28658.0742025</v>
      </c>
      <c r="Y606" s="1">
        <v>4484.4199275000001</v>
      </c>
      <c r="Z606" s="1">
        <v>15576.30125</v>
      </c>
      <c r="AA606" s="1">
        <v>8895.9186199999986</v>
      </c>
      <c r="AB606" s="1">
        <v>7895.4033999999992</v>
      </c>
      <c r="AC606" s="1">
        <v>31468.688749999998</v>
      </c>
      <c r="AD606" s="1">
        <v>25851.592500000002</v>
      </c>
      <c r="AE606" s="1">
        <v>0</v>
      </c>
      <c r="AF606" s="4">
        <v>271312.11200125003</v>
      </c>
      <c r="AG606" s="4"/>
      <c r="AH606" s="4">
        <v>488219122</v>
      </c>
      <c r="AI606" s="4" t="s">
        <v>1829</v>
      </c>
      <c r="AJ606" s="2" t="s">
        <v>1830</v>
      </c>
      <c r="AK606" s="2" t="s">
        <v>1831</v>
      </c>
      <c r="AL606" s="4">
        <v>1</v>
      </c>
      <c r="AM606" s="4">
        <v>30</v>
      </c>
      <c r="AN606" s="4">
        <v>271312.11200125003</v>
      </c>
      <c r="AO606" s="4">
        <v>9044</v>
      </c>
      <c r="AP606" s="4">
        <v>0</v>
      </c>
      <c r="AQ606" s="77">
        <v>9044</v>
      </c>
      <c r="AR606" s="4"/>
    </row>
    <row r="607" spans="1:44">
      <c r="A607" s="2">
        <v>488219131</v>
      </c>
      <c r="B607" s="10" t="s">
        <v>134</v>
      </c>
      <c r="C607" s="15">
        <v>0</v>
      </c>
      <c r="D607" s="15">
        <v>0</v>
      </c>
      <c r="E607" s="15">
        <v>0</v>
      </c>
      <c r="F607" s="15">
        <v>3</v>
      </c>
      <c r="G607" s="15">
        <v>2</v>
      </c>
      <c r="H607" s="15">
        <v>5</v>
      </c>
      <c r="I607" s="15">
        <v>0.375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10</v>
      </c>
      <c r="R607" s="16">
        <v>1.0489999999999999</v>
      </c>
      <c r="S607" s="15">
        <v>1</v>
      </c>
      <c r="U607" s="1">
        <v>4806.6202774999992</v>
      </c>
      <c r="V607" s="1">
        <v>6896.335799999998</v>
      </c>
      <c r="W607" s="1">
        <v>38774.235516249995</v>
      </c>
      <c r="X607" s="1">
        <v>9075.7565575000008</v>
      </c>
      <c r="Y607" s="1">
        <v>1461.7316724999998</v>
      </c>
      <c r="Z607" s="1">
        <v>5802.9437500000004</v>
      </c>
      <c r="AA607" s="1">
        <v>3222.6958399999999</v>
      </c>
      <c r="AB607" s="1">
        <v>3446.4580299999998</v>
      </c>
      <c r="AC607" s="1">
        <v>10257.46817</v>
      </c>
      <c r="AD607" s="1">
        <v>8337.1475000000009</v>
      </c>
      <c r="AE607" s="1">
        <v>0</v>
      </c>
      <c r="AF607" s="4">
        <v>92081.393113749989</v>
      </c>
      <c r="AG607" s="4"/>
      <c r="AH607" s="4">
        <v>488219131</v>
      </c>
      <c r="AI607" s="4" t="s">
        <v>1829</v>
      </c>
      <c r="AJ607" s="2" t="s">
        <v>1830</v>
      </c>
      <c r="AK607" s="2" t="s">
        <v>1814</v>
      </c>
      <c r="AL607" s="4">
        <v>1</v>
      </c>
      <c r="AM607" s="4">
        <v>10</v>
      </c>
      <c r="AN607" s="4">
        <v>92081.393113749989</v>
      </c>
      <c r="AO607" s="4">
        <v>9208</v>
      </c>
      <c r="AP607" s="4">
        <v>0</v>
      </c>
      <c r="AQ607" s="77">
        <v>9208</v>
      </c>
      <c r="AR607" s="4"/>
    </row>
    <row r="608" spans="1:44">
      <c r="A608" s="2">
        <v>488219133</v>
      </c>
      <c r="B608" s="10" t="s">
        <v>134</v>
      </c>
      <c r="C608" s="15">
        <v>0</v>
      </c>
      <c r="D608" s="15">
        <v>0</v>
      </c>
      <c r="E608" s="15">
        <v>0</v>
      </c>
      <c r="F608" s="15">
        <v>3</v>
      </c>
      <c r="G608" s="15">
        <v>2</v>
      </c>
      <c r="H608" s="15">
        <v>7</v>
      </c>
      <c r="I608" s="15">
        <v>0.6</v>
      </c>
      <c r="J608" s="15">
        <v>0</v>
      </c>
      <c r="K608" s="15">
        <v>0</v>
      </c>
      <c r="L608" s="15">
        <v>0</v>
      </c>
      <c r="M608" s="15">
        <v>4</v>
      </c>
      <c r="N608" s="15">
        <v>0</v>
      </c>
      <c r="O608" s="15">
        <v>0</v>
      </c>
      <c r="P608" s="15">
        <v>0</v>
      </c>
      <c r="Q608" s="15">
        <v>16</v>
      </c>
      <c r="R608" s="16">
        <v>1.0489999999999999</v>
      </c>
      <c r="S608" s="15">
        <v>1</v>
      </c>
      <c r="U608" s="1">
        <v>7690.592443999999</v>
      </c>
      <c r="V608" s="1">
        <v>11034.137279999999</v>
      </c>
      <c r="W608" s="1">
        <v>67964.917702000006</v>
      </c>
      <c r="X608" s="1">
        <v>14468.7521</v>
      </c>
      <c r="Y608" s="1">
        <v>2496.71441</v>
      </c>
      <c r="Z608" s="1">
        <v>9022.92</v>
      </c>
      <c r="AA608" s="1">
        <v>5215.7958399999998</v>
      </c>
      <c r="AB608" s="1">
        <v>5030.0913700000001</v>
      </c>
      <c r="AC608" s="1">
        <v>17520.956068</v>
      </c>
      <c r="AD608" s="1">
        <v>14227.851999999999</v>
      </c>
      <c r="AE608" s="1">
        <v>0</v>
      </c>
      <c r="AF608" s="4">
        <v>154672.72921399999</v>
      </c>
      <c r="AG608" s="4"/>
      <c r="AH608" s="4">
        <v>488219133</v>
      </c>
      <c r="AI608" s="4" t="s">
        <v>1829</v>
      </c>
      <c r="AJ608" s="2" t="s">
        <v>1830</v>
      </c>
      <c r="AK608" s="2" t="s">
        <v>1630</v>
      </c>
      <c r="AL608" s="4">
        <v>1</v>
      </c>
      <c r="AM608" s="4">
        <v>16</v>
      </c>
      <c r="AN608" s="4">
        <v>154672.72921399999</v>
      </c>
      <c r="AO608" s="4">
        <v>9667</v>
      </c>
      <c r="AP608" s="4">
        <v>0</v>
      </c>
      <c r="AQ608" s="77">
        <v>9667</v>
      </c>
      <c r="AR608" s="4"/>
    </row>
    <row r="609" spans="1:44">
      <c r="A609" s="2">
        <v>488219142</v>
      </c>
      <c r="B609" s="10" t="s">
        <v>134</v>
      </c>
      <c r="C609" s="15">
        <v>0</v>
      </c>
      <c r="D609" s="15">
        <v>0</v>
      </c>
      <c r="E609" s="15">
        <v>2</v>
      </c>
      <c r="F609" s="15">
        <v>8</v>
      </c>
      <c r="G609" s="15">
        <v>2</v>
      </c>
      <c r="H609" s="15">
        <v>14</v>
      </c>
      <c r="I609" s="15">
        <v>0.97499999999999998</v>
      </c>
      <c r="J609" s="15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4</v>
      </c>
      <c r="P609" s="15">
        <v>2</v>
      </c>
      <c r="Q609" s="15">
        <v>26</v>
      </c>
      <c r="R609" s="16">
        <v>1.0489999999999999</v>
      </c>
      <c r="S609" s="15">
        <v>5</v>
      </c>
      <c r="U609" s="1">
        <v>12497.212721499998</v>
      </c>
      <c r="V609" s="1">
        <v>17930.473079999996</v>
      </c>
      <c r="W609" s="1">
        <v>122337.36361825</v>
      </c>
      <c r="X609" s="1">
        <v>23999.082317499997</v>
      </c>
      <c r="Y609" s="1">
        <v>4199.7580424999996</v>
      </c>
      <c r="Z609" s="1">
        <v>15349.443749999999</v>
      </c>
      <c r="AA609" s="1">
        <v>8289.0511399999996</v>
      </c>
      <c r="AB609" s="1">
        <v>8970.8172200000008</v>
      </c>
      <c r="AC609" s="1">
        <v>29471.048677999996</v>
      </c>
      <c r="AD609" s="1">
        <v>23605.359499999999</v>
      </c>
      <c r="AE609" s="1">
        <v>0</v>
      </c>
      <c r="AF609" s="4">
        <v>266649.61006774998</v>
      </c>
      <c r="AG609" s="4"/>
      <c r="AH609" s="4">
        <v>488219142</v>
      </c>
      <c r="AI609" s="4" t="s">
        <v>1829</v>
      </c>
      <c r="AJ609" s="2" t="s">
        <v>1830</v>
      </c>
      <c r="AK609" s="2" t="s">
        <v>1832</v>
      </c>
      <c r="AL609" s="4">
        <v>1</v>
      </c>
      <c r="AM609" s="4">
        <v>26</v>
      </c>
      <c r="AN609" s="4">
        <v>266649.61006774998</v>
      </c>
      <c r="AO609" s="4">
        <v>10256</v>
      </c>
      <c r="AP609" s="4">
        <v>0</v>
      </c>
      <c r="AQ609" s="77">
        <v>10256</v>
      </c>
      <c r="AR609" s="4"/>
    </row>
    <row r="610" spans="1:44">
      <c r="A610" s="2">
        <v>488219145</v>
      </c>
      <c r="B610" s="10" t="s">
        <v>134</v>
      </c>
      <c r="C610" s="15">
        <v>0</v>
      </c>
      <c r="D610" s="15">
        <v>0</v>
      </c>
      <c r="E610" s="15">
        <v>0</v>
      </c>
      <c r="F610" s="15">
        <v>2</v>
      </c>
      <c r="G610" s="15">
        <v>0</v>
      </c>
      <c r="H610" s="15">
        <v>0</v>
      </c>
      <c r="I610" s="15">
        <v>7.4999999999999997E-2</v>
      </c>
      <c r="J610" s="15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2</v>
      </c>
      <c r="R610" s="16">
        <v>1.0489999999999999</v>
      </c>
      <c r="S610" s="15">
        <v>1</v>
      </c>
      <c r="U610" s="1">
        <v>961.32405549999987</v>
      </c>
      <c r="V610" s="1">
        <v>1379.2671599999999</v>
      </c>
      <c r="W610" s="1">
        <v>6976.5604352499995</v>
      </c>
      <c r="X610" s="1">
        <v>2231.0420474999996</v>
      </c>
      <c r="Y610" s="1">
        <v>281.75353249999995</v>
      </c>
      <c r="Z610" s="1">
        <v>898.79875000000004</v>
      </c>
      <c r="AA610" s="1">
        <v>460.21728000000002</v>
      </c>
      <c r="AB610" s="1">
        <v>274.62819999999999</v>
      </c>
      <c r="AC610" s="1">
        <v>1977.0020459999998</v>
      </c>
      <c r="AD610" s="1">
        <v>1747.5815</v>
      </c>
      <c r="AE610" s="1">
        <v>0</v>
      </c>
      <c r="AF610" s="4">
        <v>17188.175006749996</v>
      </c>
      <c r="AG610" s="4"/>
      <c r="AH610" s="4">
        <v>488219145</v>
      </c>
      <c r="AI610" s="4" t="s">
        <v>1829</v>
      </c>
      <c r="AJ610" s="2" t="s">
        <v>1830</v>
      </c>
      <c r="AK610" s="2" t="s">
        <v>1815</v>
      </c>
      <c r="AL610" s="4">
        <v>1</v>
      </c>
      <c r="AM610" s="4">
        <v>2</v>
      </c>
      <c r="AN610" s="4">
        <v>17188.175006749996</v>
      </c>
      <c r="AO610" s="4">
        <v>8594</v>
      </c>
      <c r="AP610" s="4">
        <v>0</v>
      </c>
      <c r="AQ610" s="77">
        <v>8594</v>
      </c>
      <c r="AR610" s="4"/>
    </row>
    <row r="611" spans="1:44">
      <c r="A611" s="2">
        <v>488219171</v>
      </c>
      <c r="B611" s="10" t="s">
        <v>134</v>
      </c>
      <c r="C611" s="15">
        <v>0</v>
      </c>
      <c r="D611" s="15">
        <v>0</v>
      </c>
      <c r="E611" s="15">
        <v>3</v>
      </c>
      <c r="F611" s="15">
        <v>2</v>
      </c>
      <c r="G611" s="15">
        <v>4</v>
      </c>
      <c r="H611" s="15">
        <v>8</v>
      </c>
      <c r="I611" s="15">
        <v>0.63749999999999996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1</v>
      </c>
      <c r="P611" s="15">
        <v>0</v>
      </c>
      <c r="Q611" s="15">
        <v>17</v>
      </c>
      <c r="R611" s="16">
        <v>1.0489999999999999</v>
      </c>
      <c r="S611" s="15">
        <v>1</v>
      </c>
      <c r="U611" s="1">
        <v>8171.2544717499995</v>
      </c>
      <c r="V611" s="1">
        <v>11723.770859999999</v>
      </c>
      <c r="W611" s="1">
        <v>68322.289579624994</v>
      </c>
      <c r="X611" s="1">
        <v>15454.952403749998</v>
      </c>
      <c r="Y611" s="1">
        <v>2556.18877625</v>
      </c>
      <c r="Z611" s="1">
        <v>9734.109375</v>
      </c>
      <c r="AA611" s="1">
        <v>5447.3730799999994</v>
      </c>
      <c r="AB611" s="1">
        <v>5583.9214099999999</v>
      </c>
      <c r="AC611" s="1">
        <v>17938.119240999997</v>
      </c>
      <c r="AD611" s="1">
        <v>14483.222749999999</v>
      </c>
      <c r="AE611" s="1">
        <v>0</v>
      </c>
      <c r="AF611" s="4">
        <v>159415.20194737497</v>
      </c>
      <c r="AG611" s="4"/>
      <c r="AH611" s="4">
        <v>488219171</v>
      </c>
      <c r="AI611" s="4" t="s">
        <v>1829</v>
      </c>
      <c r="AJ611" s="2" t="s">
        <v>1830</v>
      </c>
      <c r="AK611" s="2" t="s">
        <v>1816</v>
      </c>
      <c r="AL611" s="4">
        <v>1</v>
      </c>
      <c r="AM611" s="4">
        <v>17</v>
      </c>
      <c r="AN611" s="4">
        <v>159415.20194737497</v>
      </c>
      <c r="AO611" s="4">
        <v>9377</v>
      </c>
      <c r="AP611" s="4">
        <v>0</v>
      </c>
      <c r="AQ611" s="77">
        <v>9377</v>
      </c>
      <c r="AR611" s="4"/>
    </row>
    <row r="612" spans="1:44">
      <c r="A612" s="2">
        <v>488219219</v>
      </c>
      <c r="B612" s="10" t="s">
        <v>134</v>
      </c>
      <c r="C612" s="15">
        <v>0</v>
      </c>
      <c r="D612" s="15">
        <v>0</v>
      </c>
      <c r="E612" s="15">
        <v>0</v>
      </c>
      <c r="F612" s="15">
        <v>6</v>
      </c>
      <c r="G612" s="15">
        <v>3</v>
      </c>
      <c r="H612" s="15">
        <v>1</v>
      </c>
      <c r="I612" s="15">
        <v>0.375</v>
      </c>
      <c r="J612" s="15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2</v>
      </c>
      <c r="P612" s="15">
        <v>0</v>
      </c>
      <c r="Q612" s="15">
        <v>10</v>
      </c>
      <c r="R612" s="16">
        <v>1.0489999999999999</v>
      </c>
      <c r="S612" s="15">
        <v>5</v>
      </c>
      <c r="U612" s="1">
        <v>4806.6202774999992</v>
      </c>
      <c r="V612" s="1">
        <v>6896.335799999998</v>
      </c>
      <c r="W612" s="1">
        <v>41134.527476249998</v>
      </c>
      <c r="X612" s="1">
        <v>10148.537387499999</v>
      </c>
      <c r="Y612" s="1">
        <v>1588.8704725</v>
      </c>
      <c r="Z612" s="1">
        <v>4755.7837500000005</v>
      </c>
      <c r="AA612" s="1">
        <v>2683.49935</v>
      </c>
      <c r="AB612" s="1">
        <v>2013.9331400000001</v>
      </c>
      <c r="AC612" s="1">
        <v>11149.2965</v>
      </c>
      <c r="AD612" s="1">
        <v>9186.3375000000015</v>
      </c>
      <c r="AE612" s="1">
        <v>0</v>
      </c>
      <c r="AF612" s="4">
        <v>94363.741653749981</v>
      </c>
      <c r="AG612" s="4"/>
      <c r="AH612" s="4">
        <v>488219219</v>
      </c>
      <c r="AI612" s="4" t="s">
        <v>1829</v>
      </c>
      <c r="AJ612" s="2" t="s">
        <v>1830</v>
      </c>
      <c r="AK612" s="2" t="s">
        <v>1830</v>
      </c>
      <c r="AL612" s="4">
        <v>1</v>
      </c>
      <c r="AM612" s="4">
        <v>10</v>
      </c>
      <c r="AN612" s="4">
        <v>94363.741653749981</v>
      </c>
      <c r="AO612" s="4">
        <v>9436</v>
      </c>
      <c r="AP612" s="4">
        <v>0</v>
      </c>
      <c r="AQ612" s="77">
        <v>9436</v>
      </c>
      <c r="AR612" s="4"/>
    </row>
    <row r="613" spans="1:44">
      <c r="A613" s="2">
        <v>488219231</v>
      </c>
      <c r="B613" s="10" t="s">
        <v>134</v>
      </c>
      <c r="C613" s="15">
        <v>0</v>
      </c>
      <c r="D613" s="15">
        <v>0</v>
      </c>
      <c r="E613" s="15">
        <v>0</v>
      </c>
      <c r="F613" s="15">
        <v>10</v>
      </c>
      <c r="G613" s="15">
        <v>5</v>
      </c>
      <c r="H613" s="15">
        <v>6</v>
      </c>
      <c r="I613" s="15">
        <v>0.78749999999999998</v>
      </c>
      <c r="J613" s="15">
        <v>0</v>
      </c>
      <c r="K613" s="15">
        <v>0</v>
      </c>
      <c r="L613" s="15">
        <v>0</v>
      </c>
      <c r="M613" s="15">
        <v>0</v>
      </c>
      <c r="N613" s="15">
        <v>0</v>
      </c>
      <c r="O613" s="15">
        <v>1</v>
      </c>
      <c r="P613" s="15">
        <v>1</v>
      </c>
      <c r="Q613" s="15">
        <v>21</v>
      </c>
      <c r="R613" s="16">
        <v>1.0489999999999999</v>
      </c>
      <c r="S613" s="15">
        <v>2</v>
      </c>
      <c r="U613" s="1">
        <v>10093.902582749999</v>
      </c>
      <c r="V613" s="1">
        <v>14482.305179999999</v>
      </c>
      <c r="W613" s="1">
        <v>83200.041010124987</v>
      </c>
      <c r="X613" s="1">
        <v>20339.814968749997</v>
      </c>
      <c r="Y613" s="1">
        <v>3187.13605125</v>
      </c>
      <c r="Z613" s="1">
        <v>11008.126875</v>
      </c>
      <c r="AA613" s="1">
        <v>6136.3038299999998</v>
      </c>
      <c r="AB613" s="1">
        <v>5597.7052699999995</v>
      </c>
      <c r="AC613" s="1">
        <v>22364.844692999999</v>
      </c>
      <c r="AD613" s="1">
        <v>18378.215750000003</v>
      </c>
      <c r="AE613" s="1">
        <v>0</v>
      </c>
      <c r="AF613" s="4">
        <v>194788.39621087495</v>
      </c>
      <c r="AG613" s="4"/>
      <c r="AH613" s="4">
        <v>488219231</v>
      </c>
      <c r="AI613" s="4" t="s">
        <v>1829</v>
      </c>
      <c r="AJ613" s="2" t="s">
        <v>1830</v>
      </c>
      <c r="AK613" s="2" t="s">
        <v>1818</v>
      </c>
      <c r="AL613" s="4">
        <v>1</v>
      </c>
      <c r="AM613" s="4">
        <v>21</v>
      </c>
      <c r="AN613" s="4">
        <v>194788.39621087495</v>
      </c>
      <c r="AO613" s="4">
        <v>9276</v>
      </c>
      <c r="AP613" s="4">
        <v>0</v>
      </c>
      <c r="AQ613" s="77">
        <v>9276</v>
      </c>
      <c r="AR613" s="4"/>
    </row>
    <row r="614" spans="1:44">
      <c r="A614" s="2">
        <v>488219239</v>
      </c>
      <c r="B614" s="10" t="s">
        <v>134</v>
      </c>
      <c r="C614" s="15">
        <v>0</v>
      </c>
      <c r="D614" s="15">
        <v>0</v>
      </c>
      <c r="E614" s="15">
        <v>2</v>
      </c>
      <c r="F614" s="15">
        <v>4</v>
      </c>
      <c r="G614" s="15">
        <v>6</v>
      </c>
      <c r="H614" s="15">
        <v>1</v>
      </c>
      <c r="I614" s="15">
        <v>0.48749999999999999</v>
      </c>
      <c r="J614" s="15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1</v>
      </c>
      <c r="P614" s="15">
        <v>0</v>
      </c>
      <c r="Q614" s="15">
        <v>13</v>
      </c>
      <c r="R614" s="16">
        <v>1.0489999999999999</v>
      </c>
      <c r="S614" s="15">
        <v>1</v>
      </c>
      <c r="U614" s="1">
        <v>6248.6063607499991</v>
      </c>
      <c r="V614" s="1">
        <v>8965.2365399999981</v>
      </c>
      <c r="W614" s="1">
        <v>47099.787529125002</v>
      </c>
      <c r="X614" s="1">
        <v>12813.42878875</v>
      </c>
      <c r="Y614" s="1">
        <v>1969.0057812499999</v>
      </c>
      <c r="Z614" s="1">
        <v>6103.9818750000004</v>
      </c>
      <c r="AA614" s="1">
        <v>3602.3918800000001</v>
      </c>
      <c r="AB614" s="1">
        <v>2595.2574699999996</v>
      </c>
      <c r="AC614" s="1">
        <v>13817.303168999999</v>
      </c>
      <c r="AD614" s="1">
        <v>11370.94975</v>
      </c>
      <c r="AE614" s="1">
        <v>0</v>
      </c>
      <c r="AF614" s="4">
        <v>114585.94914387498</v>
      </c>
      <c r="AG614" s="4"/>
      <c r="AH614" s="4">
        <v>488219239</v>
      </c>
      <c r="AI614" s="4" t="s">
        <v>1829</v>
      </c>
      <c r="AJ614" s="2" t="s">
        <v>1830</v>
      </c>
      <c r="AK614" s="2" t="s">
        <v>1808</v>
      </c>
      <c r="AL614" s="4">
        <v>1</v>
      </c>
      <c r="AM614" s="4">
        <v>13</v>
      </c>
      <c r="AN614" s="4">
        <v>114585.94914387498</v>
      </c>
      <c r="AO614" s="4">
        <v>8814</v>
      </c>
      <c r="AP614" s="4">
        <v>0</v>
      </c>
      <c r="AQ614" s="77">
        <v>8814</v>
      </c>
      <c r="AR614" s="4"/>
    </row>
    <row r="615" spans="1:44">
      <c r="A615" s="2">
        <v>488219243</v>
      </c>
      <c r="B615" s="10" t="s">
        <v>134</v>
      </c>
      <c r="C615" s="15">
        <v>0</v>
      </c>
      <c r="D615" s="15">
        <v>0</v>
      </c>
      <c r="E615" s="15">
        <v>2</v>
      </c>
      <c r="F615" s="15">
        <v>7</v>
      </c>
      <c r="G615" s="15">
        <v>0</v>
      </c>
      <c r="H615" s="15">
        <v>4</v>
      </c>
      <c r="I615" s="15">
        <v>0.48749999999999999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3</v>
      </c>
      <c r="P615" s="15">
        <v>1</v>
      </c>
      <c r="Q615" s="15">
        <v>13</v>
      </c>
      <c r="R615" s="16">
        <v>1.0489999999999999</v>
      </c>
      <c r="S615" s="15">
        <v>7</v>
      </c>
      <c r="U615" s="1">
        <v>6248.6063607499991</v>
      </c>
      <c r="V615" s="1">
        <v>8965.2365399999981</v>
      </c>
      <c r="W615" s="1">
        <v>62250.64138912499</v>
      </c>
      <c r="X615" s="1">
        <v>13201.768588749997</v>
      </c>
      <c r="Y615" s="1">
        <v>2147.02108125</v>
      </c>
      <c r="Z615" s="1">
        <v>6889.3518750000003</v>
      </c>
      <c r="AA615" s="1">
        <v>3606.7976799999997</v>
      </c>
      <c r="AB615" s="1">
        <v>3213.04504</v>
      </c>
      <c r="AC615" s="1">
        <v>15066.253059000001</v>
      </c>
      <c r="AD615" s="1">
        <v>12373.61975</v>
      </c>
      <c r="AE615" s="1">
        <v>0</v>
      </c>
      <c r="AF615" s="4">
        <v>133962.34136387499</v>
      </c>
      <c r="AG615" s="4"/>
      <c r="AH615" s="4">
        <v>488219243</v>
      </c>
      <c r="AI615" s="4" t="s">
        <v>1829</v>
      </c>
      <c r="AJ615" s="2" t="s">
        <v>1830</v>
      </c>
      <c r="AK615" s="2" t="s">
        <v>1640</v>
      </c>
      <c r="AL615" s="4">
        <v>1</v>
      </c>
      <c r="AM615" s="4">
        <v>13</v>
      </c>
      <c r="AN615" s="4">
        <v>133962.34136387499</v>
      </c>
      <c r="AO615" s="4">
        <v>10305</v>
      </c>
      <c r="AP615" s="4">
        <v>0</v>
      </c>
      <c r="AQ615" s="77">
        <v>10305</v>
      </c>
      <c r="AR615" s="4"/>
    </row>
    <row r="616" spans="1:44">
      <c r="A616" s="2">
        <v>488219244</v>
      </c>
      <c r="B616" s="10" t="s">
        <v>134</v>
      </c>
      <c r="C616" s="15">
        <v>0</v>
      </c>
      <c r="D616" s="15">
        <v>0</v>
      </c>
      <c r="E616" s="15">
        <v>5</v>
      </c>
      <c r="F616" s="15">
        <v>14</v>
      </c>
      <c r="G616" s="15">
        <v>15</v>
      </c>
      <c r="H616" s="15">
        <v>35</v>
      </c>
      <c r="I616" s="15">
        <v>3.4874999999999998</v>
      </c>
      <c r="J616" s="15">
        <v>0</v>
      </c>
      <c r="K616" s="15">
        <v>0</v>
      </c>
      <c r="L616" s="15">
        <v>0</v>
      </c>
      <c r="M616" s="15">
        <v>24</v>
      </c>
      <c r="N616" s="15">
        <v>0</v>
      </c>
      <c r="O616" s="15">
        <v>13</v>
      </c>
      <c r="P616" s="15">
        <v>7</v>
      </c>
      <c r="Q616" s="15">
        <v>93</v>
      </c>
      <c r="R616" s="16">
        <v>1.0489999999999999</v>
      </c>
      <c r="S616" s="15">
        <v>5</v>
      </c>
      <c r="U616" s="1">
        <v>44701.568580749998</v>
      </c>
      <c r="V616" s="1">
        <v>64135.922939999997</v>
      </c>
      <c r="W616" s="1">
        <v>454276.02945912501</v>
      </c>
      <c r="X616" s="1">
        <v>85059.286118749995</v>
      </c>
      <c r="Y616" s="1">
        <v>15966.179931249995</v>
      </c>
      <c r="Z616" s="1">
        <v>50956.791875000003</v>
      </c>
      <c r="AA616" s="1">
        <v>29756.091349999999</v>
      </c>
      <c r="AB616" s="1">
        <v>27141.563749999998</v>
      </c>
      <c r="AC616" s="1">
        <v>112044.34142899999</v>
      </c>
      <c r="AD616" s="1">
        <v>89342.399749999997</v>
      </c>
      <c r="AE616" s="1">
        <v>0</v>
      </c>
      <c r="AF616" s="4">
        <v>973380.17518387502</v>
      </c>
      <c r="AG616" s="4"/>
      <c r="AH616" s="4">
        <v>488219244</v>
      </c>
      <c r="AI616" s="4" t="s">
        <v>1829</v>
      </c>
      <c r="AJ616" s="2" t="s">
        <v>1830</v>
      </c>
      <c r="AK616" s="2" t="s">
        <v>1572</v>
      </c>
      <c r="AL616" s="4">
        <v>1</v>
      </c>
      <c r="AM616" s="4">
        <v>93</v>
      </c>
      <c r="AN616" s="4">
        <v>973380.17518387502</v>
      </c>
      <c r="AO616" s="4">
        <v>10466</v>
      </c>
      <c r="AP616" s="4">
        <v>0</v>
      </c>
      <c r="AQ616" s="77">
        <v>10466</v>
      </c>
      <c r="AR616" s="4"/>
    </row>
    <row r="617" spans="1:44">
      <c r="A617" s="2">
        <v>488219251</v>
      </c>
      <c r="B617" s="10" t="s">
        <v>134</v>
      </c>
      <c r="C617" s="15">
        <v>0</v>
      </c>
      <c r="D617" s="15">
        <v>0</v>
      </c>
      <c r="E617" s="15">
        <v>6</v>
      </c>
      <c r="F617" s="15">
        <v>32</v>
      </c>
      <c r="G617" s="15">
        <v>23</v>
      </c>
      <c r="H617" s="15">
        <v>19</v>
      </c>
      <c r="I617" s="15">
        <v>3.1124999999999998</v>
      </c>
      <c r="J617" s="15">
        <v>0</v>
      </c>
      <c r="K617" s="15">
        <v>0</v>
      </c>
      <c r="L617" s="15">
        <v>0</v>
      </c>
      <c r="M617" s="15">
        <v>3</v>
      </c>
      <c r="N617" s="15">
        <v>0</v>
      </c>
      <c r="O617" s="15">
        <v>7</v>
      </c>
      <c r="P617" s="15">
        <v>4</v>
      </c>
      <c r="Q617" s="15">
        <v>83</v>
      </c>
      <c r="R617" s="16">
        <v>1.0489999999999999</v>
      </c>
      <c r="S617" s="15">
        <v>3</v>
      </c>
      <c r="U617" s="1">
        <v>39894.948303249992</v>
      </c>
      <c r="V617" s="1">
        <v>57239.587139999989</v>
      </c>
      <c r="W617" s="1">
        <v>338079.79297287494</v>
      </c>
      <c r="X617" s="1">
        <v>80699.476901250004</v>
      </c>
      <c r="Y617" s="1">
        <v>12954.561248749997</v>
      </c>
      <c r="Z617" s="1">
        <v>42274.158124999994</v>
      </c>
      <c r="AA617" s="1">
        <v>24003.0082</v>
      </c>
      <c r="AB617" s="1">
        <v>20340.445679999997</v>
      </c>
      <c r="AC617" s="1">
        <v>90906.435459000015</v>
      </c>
      <c r="AD617" s="1">
        <v>74381.76225</v>
      </c>
      <c r="AE617" s="1">
        <v>0</v>
      </c>
      <c r="AF617" s="4">
        <v>780774.17628012504</v>
      </c>
      <c r="AG617" s="4"/>
      <c r="AH617" s="4">
        <v>488219251</v>
      </c>
      <c r="AI617" s="4" t="s">
        <v>1829</v>
      </c>
      <c r="AJ617" s="2" t="s">
        <v>1830</v>
      </c>
      <c r="AK617" s="2" t="s">
        <v>1833</v>
      </c>
      <c r="AL617" s="4">
        <v>1</v>
      </c>
      <c r="AM617" s="4">
        <v>83</v>
      </c>
      <c r="AN617" s="4">
        <v>780774.17628012504</v>
      </c>
      <c r="AO617" s="4">
        <v>9407</v>
      </c>
      <c r="AP617" s="4">
        <v>0</v>
      </c>
      <c r="AQ617" s="77">
        <v>9407</v>
      </c>
      <c r="AR617" s="4"/>
    </row>
    <row r="618" spans="1:44">
      <c r="A618" s="2">
        <v>488219264</v>
      </c>
      <c r="B618" s="10" t="s">
        <v>134</v>
      </c>
      <c r="C618" s="15">
        <v>0</v>
      </c>
      <c r="D618" s="15">
        <v>0</v>
      </c>
      <c r="E618" s="15">
        <v>1</v>
      </c>
      <c r="F618" s="15">
        <v>7</v>
      </c>
      <c r="G618" s="15">
        <v>5</v>
      </c>
      <c r="H618" s="15">
        <v>5</v>
      </c>
      <c r="I618" s="15">
        <v>0.67500000000000004</v>
      </c>
      <c r="J618" s="15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2</v>
      </c>
      <c r="P618" s="15">
        <v>1</v>
      </c>
      <c r="Q618" s="15">
        <v>18</v>
      </c>
      <c r="R618" s="16">
        <v>1.0489999999999999</v>
      </c>
      <c r="S618" s="15">
        <v>4</v>
      </c>
      <c r="U618" s="1">
        <v>8651.9164994999992</v>
      </c>
      <c r="V618" s="1">
        <v>12413.404439999998</v>
      </c>
      <c r="W618" s="1">
        <v>75133.675917249988</v>
      </c>
      <c r="X618" s="1">
        <v>17318.253077499998</v>
      </c>
      <c r="Y618" s="1">
        <v>2831.3585224999997</v>
      </c>
      <c r="Z618" s="1">
        <v>9398.1387500000001</v>
      </c>
      <c r="AA618" s="1">
        <v>5292.1315699999996</v>
      </c>
      <c r="AB618" s="1">
        <v>4760.1207299999996</v>
      </c>
      <c r="AC618" s="1">
        <v>19868.475404000001</v>
      </c>
      <c r="AD618" s="1">
        <v>16144.173500000001</v>
      </c>
      <c r="AE618" s="1">
        <v>0</v>
      </c>
      <c r="AF618" s="4">
        <v>171811.64841075</v>
      </c>
      <c r="AG618" s="4"/>
      <c r="AH618" s="4">
        <v>488219264</v>
      </c>
      <c r="AI618" s="4" t="s">
        <v>1829</v>
      </c>
      <c r="AJ618" s="2" t="s">
        <v>1830</v>
      </c>
      <c r="AK618" s="2" t="s">
        <v>1834</v>
      </c>
      <c r="AL618" s="4">
        <v>1</v>
      </c>
      <c r="AM618" s="4">
        <v>18</v>
      </c>
      <c r="AN618" s="4">
        <v>171811.64841075</v>
      </c>
      <c r="AO618" s="4">
        <v>9545</v>
      </c>
      <c r="AP618" s="4">
        <v>0</v>
      </c>
      <c r="AQ618" s="77">
        <v>9545</v>
      </c>
      <c r="AR618" s="4"/>
    </row>
    <row r="619" spans="1:44">
      <c r="A619" s="2">
        <v>488219307</v>
      </c>
      <c r="B619" s="10" t="s">
        <v>134</v>
      </c>
      <c r="C619" s="15">
        <v>0</v>
      </c>
      <c r="D619" s="15">
        <v>0</v>
      </c>
      <c r="E619" s="15">
        <v>0</v>
      </c>
      <c r="F619" s="15">
        <v>1</v>
      </c>
      <c r="G619" s="15">
        <v>0</v>
      </c>
      <c r="H619" s="15">
        <v>0</v>
      </c>
      <c r="I619" s="15">
        <v>3.7499999999999999E-2</v>
      </c>
      <c r="J619" s="15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1</v>
      </c>
      <c r="R619" s="16">
        <v>1.0489999999999999</v>
      </c>
      <c r="S619" s="15">
        <v>1</v>
      </c>
      <c r="U619" s="1">
        <v>480.66202774999994</v>
      </c>
      <c r="V619" s="1">
        <v>689.63357999999994</v>
      </c>
      <c r="W619" s="1">
        <v>3488.2802176249998</v>
      </c>
      <c r="X619" s="1">
        <v>1115.5210237499998</v>
      </c>
      <c r="Y619" s="1">
        <v>140.87676624999997</v>
      </c>
      <c r="Z619" s="1">
        <v>449.39937500000002</v>
      </c>
      <c r="AA619" s="1">
        <v>230.10864000000001</v>
      </c>
      <c r="AB619" s="1">
        <v>137.3141</v>
      </c>
      <c r="AC619" s="1">
        <v>988.50102299999992</v>
      </c>
      <c r="AD619" s="1">
        <v>873.79075</v>
      </c>
      <c r="AE619" s="1">
        <v>0</v>
      </c>
      <c r="AF619" s="4">
        <v>8594.0875033749981</v>
      </c>
      <c r="AG619" s="4"/>
      <c r="AH619" s="4">
        <v>488219307</v>
      </c>
      <c r="AI619" s="4" t="s">
        <v>1829</v>
      </c>
      <c r="AJ619" s="2" t="s">
        <v>1830</v>
      </c>
      <c r="AK619" s="2" t="s">
        <v>1738</v>
      </c>
      <c r="AL619" s="4">
        <v>1</v>
      </c>
      <c r="AM619" s="4">
        <v>1</v>
      </c>
      <c r="AN619" s="4">
        <v>8594.0875033749981</v>
      </c>
      <c r="AO619" s="4">
        <v>8594</v>
      </c>
      <c r="AP619" s="4">
        <v>0</v>
      </c>
      <c r="AQ619" s="77">
        <v>8594</v>
      </c>
      <c r="AR619" s="4"/>
    </row>
    <row r="620" spans="1:44">
      <c r="A620" s="2">
        <v>488219336</v>
      </c>
      <c r="B620" s="10" t="s">
        <v>134</v>
      </c>
      <c r="C620" s="15">
        <v>0</v>
      </c>
      <c r="D620" s="15">
        <v>0</v>
      </c>
      <c r="E620" s="15">
        <v>13</v>
      </c>
      <c r="F620" s="15">
        <v>37</v>
      </c>
      <c r="G620" s="15">
        <v>20</v>
      </c>
      <c r="H620" s="15">
        <v>27</v>
      </c>
      <c r="I620" s="15">
        <v>3.7875000000000001</v>
      </c>
      <c r="J620" s="15">
        <v>0</v>
      </c>
      <c r="K620" s="15">
        <v>0</v>
      </c>
      <c r="L620" s="15">
        <v>0</v>
      </c>
      <c r="M620" s="15">
        <v>4</v>
      </c>
      <c r="N620" s="15">
        <v>0</v>
      </c>
      <c r="O620" s="15">
        <v>6</v>
      </c>
      <c r="P620" s="15">
        <v>6</v>
      </c>
      <c r="Q620" s="15">
        <v>101</v>
      </c>
      <c r="R620" s="16">
        <v>1.0489999999999999</v>
      </c>
      <c r="S620" s="15">
        <v>2</v>
      </c>
      <c r="U620" s="1">
        <v>48546.864802749995</v>
      </c>
      <c r="V620" s="1">
        <v>69652.991579999987</v>
      </c>
      <c r="W620" s="1">
        <v>413818.52160012501</v>
      </c>
      <c r="X620" s="1">
        <v>98697.98549875</v>
      </c>
      <c r="Y620" s="1">
        <v>15614.964241249998</v>
      </c>
      <c r="Z620" s="1">
        <v>52457.666875000003</v>
      </c>
      <c r="AA620" s="1">
        <v>29223.356699999993</v>
      </c>
      <c r="AB620" s="1">
        <v>25269.801579999996</v>
      </c>
      <c r="AC620" s="1">
        <v>109575.882883</v>
      </c>
      <c r="AD620" s="1">
        <v>90161.435750000004</v>
      </c>
      <c r="AE620" s="1">
        <v>0</v>
      </c>
      <c r="AF620" s="4">
        <v>953019.47151087481</v>
      </c>
      <c r="AG620" s="4"/>
      <c r="AH620" s="4">
        <v>488219336</v>
      </c>
      <c r="AI620" s="4" t="s">
        <v>1829</v>
      </c>
      <c r="AJ620" s="2" t="s">
        <v>1830</v>
      </c>
      <c r="AK620" s="2" t="s">
        <v>1576</v>
      </c>
      <c r="AL620" s="4">
        <v>1</v>
      </c>
      <c r="AM620" s="4">
        <v>101</v>
      </c>
      <c r="AN620" s="4">
        <v>953019.47151087481</v>
      </c>
      <c r="AO620" s="4">
        <v>9436</v>
      </c>
      <c r="AP620" s="4">
        <v>0</v>
      </c>
      <c r="AQ620" s="77">
        <v>9436</v>
      </c>
      <c r="AR620" s="4"/>
    </row>
    <row r="621" spans="1:44">
      <c r="A621" s="2">
        <v>488219760</v>
      </c>
      <c r="B621" s="10" t="s">
        <v>134</v>
      </c>
      <c r="C621" s="15">
        <v>0</v>
      </c>
      <c r="D621" s="15">
        <v>0</v>
      </c>
      <c r="E621" s="15">
        <v>0</v>
      </c>
      <c r="F621" s="15">
        <v>0</v>
      </c>
      <c r="G621" s="15">
        <v>0</v>
      </c>
      <c r="H621" s="15">
        <v>3</v>
      </c>
      <c r="I621" s="15">
        <v>0.1125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3</v>
      </c>
      <c r="R621" s="16">
        <v>1.0489999999999999</v>
      </c>
      <c r="S621" s="15">
        <v>1</v>
      </c>
      <c r="U621" s="1">
        <v>1441.9860832499999</v>
      </c>
      <c r="V621" s="1">
        <v>2068.9007399999996</v>
      </c>
      <c r="W621" s="1">
        <v>13255.033792875</v>
      </c>
      <c r="X621" s="1">
        <v>2371.55953125</v>
      </c>
      <c r="Y621" s="1">
        <v>441.79552874999996</v>
      </c>
      <c r="Z621" s="1">
        <v>2133.5681250000002</v>
      </c>
      <c r="AA621" s="1">
        <v>1151.8649399999999</v>
      </c>
      <c r="AB621" s="1">
        <v>1551.5654099999997</v>
      </c>
      <c r="AC621" s="1">
        <v>3100.320549</v>
      </c>
      <c r="AD621" s="1">
        <v>2425.4722499999998</v>
      </c>
      <c r="AE621" s="1">
        <v>0</v>
      </c>
      <c r="AF621" s="4">
        <v>29942.066950125001</v>
      </c>
      <c r="AG621" s="4"/>
      <c r="AH621" s="4">
        <v>488219760</v>
      </c>
      <c r="AI621" s="4" t="s">
        <v>1829</v>
      </c>
      <c r="AJ621" s="2" t="s">
        <v>1830</v>
      </c>
      <c r="AK621" s="2" t="s">
        <v>1823</v>
      </c>
      <c r="AL621" s="4">
        <v>1</v>
      </c>
      <c r="AM621" s="4">
        <v>3</v>
      </c>
      <c r="AN621" s="4">
        <v>29942.066950125001</v>
      </c>
      <c r="AO621" s="4">
        <v>9981</v>
      </c>
      <c r="AP621" s="4">
        <v>0</v>
      </c>
      <c r="AQ621" s="77">
        <v>9981</v>
      </c>
      <c r="AR621" s="4"/>
    </row>
    <row r="622" spans="1:44">
      <c r="A622" s="2">
        <v>488219780</v>
      </c>
      <c r="B622" s="10" t="s">
        <v>134</v>
      </c>
      <c r="C622" s="15">
        <v>0</v>
      </c>
      <c r="D622" s="15">
        <v>0</v>
      </c>
      <c r="E622" s="15">
        <v>0</v>
      </c>
      <c r="F622" s="15">
        <v>10</v>
      </c>
      <c r="G622" s="15">
        <v>5</v>
      </c>
      <c r="H622" s="15">
        <v>6</v>
      </c>
      <c r="I622" s="15">
        <v>0.82499999999999996</v>
      </c>
      <c r="J622" s="15">
        <v>0</v>
      </c>
      <c r="K622" s="15">
        <v>0</v>
      </c>
      <c r="L622" s="15">
        <v>0</v>
      </c>
      <c r="M622" s="15">
        <v>1</v>
      </c>
      <c r="N622" s="15">
        <v>0</v>
      </c>
      <c r="O622" s="15">
        <v>5</v>
      </c>
      <c r="P622" s="15">
        <v>1</v>
      </c>
      <c r="Q622" s="15">
        <v>22</v>
      </c>
      <c r="R622" s="16">
        <v>1.0489999999999999</v>
      </c>
      <c r="S622" s="15">
        <v>6</v>
      </c>
      <c r="U622" s="1">
        <v>10574.5646105</v>
      </c>
      <c r="V622" s="1">
        <v>15171.938759999999</v>
      </c>
      <c r="W622" s="1">
        <v>101602.53117774999</v>
      </c>
      <c r="X622" s="1">
        <v>21292.803932499999</v>
      </c>
      <c r="Y622" s="1">
        <v>3665.2348474999999</v>
      </c>
      <c r="Z622" s="1">
        <v>11457.526249999999</v>
      </c>
      <c r="AA622" s="1">
        <v>6442.6013399999993</v>
      </c>
      <c r="AB622" s="1">
        <v>5735.0193699999991</v>
      </c>
      <c r="AC622" s="1">
        <v>25720.225395999998</v>
      </c>
      <c r="AD622" s="1">
        <v>20735.026499999996</v>
      </c>
      <c r="AE622" s="1">
        <v>0</v>
      </c>
      <c r="AF622" s="4">
        <v>222397.47218424996</v>
      </c>
      <c r="AG622" s="4"/>
      <c r="AH622" s="4">
        <v>488219780</v>
      </c>
      <c r="AI622" s="4" t="s">
        <v>1829</v>
      </c>
      <c r="AJ622" s="2" t="s">
        <v>1830</v>
      </c>
      <c r="AK622" s="2" t="s">
        <v>1802</v>
      </c>
      <c r="AL622" s="4">
        <v>1</v>
      </c>
      <c r="AM622" s="4">
        <v>22</v>
      </c>
      <c r="AN622" s="4">
        <v>222397.47218424996</v>
      </c>
      <c r="AO622" s="4">
        <v>10109</v>
      </c>
      <c r="AP622" s="4">
        <v>0</v>
      </c>
      <c r="AQ622" s="77">
        <v>10109</v>
      </c>
      <c r="AR622" s="4"/>
    </row>
    <row r="623" spans="1:44">
      <c r="A623" s="2">
        <v>489020020</v>
      </c>
      <c r="B623" s="10" t="s">
        <v>706</v>
      </c>
      <c r="C623" s="15">
        <v>0</v>
      </c>
      <c r="D623" s="15">
        <v>0</v>
      </c>
      <c r="E623" s="15">
        <v>0</v>
      </c>
      <c r="F623" s="15">
        <v>0</v>
      </c>
      <c r="G623" s="15">
        <v>0</v>
      </c>
      <c r="H623" s="15">
        <v>171</v>
      </c>
      <c r="I623" s="15">
        <v>6.4124999999999996</v>
      </c>
      <c r="J623" s="15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39</v>
      </c>
      <c r="Q623" s="15">
        <v>171</v>
      </c>
      <c r="R623" s="16">
        <v>1</v>
      </c>
      <c r="S623" s="15">
        <v>5</v>
      </c>
      <c r="U623" s="1">
        <v>78353.867249999996</v>
      </c>
      <c r="V623" s="1">
        <v>112418.81999999999</v>
      </c>
      <c r="W623" s="1">
        <v>840330.60487499996</v>
      </c>
      <c r="X623" s="1">
        <v>128864.53125</v>
      </c>
      <c r="Y623" s="1">
        <v>26649.078749999997</v>
      </c>
      <c r="Z623" s="1">
        <v>121613.38312500001</v>
      </c>
      <c r="AA623" s="1">
        <v>62589.42</v>
      </c>
      <c r="AB623" s="1">
        <v>84308.12999999999</v>
      </c>
      <c r="AC623" s="1">
        <v>187010.00700000001</v>
      </c>
      <c r="AD623" s="1">
        <v>150441.75824999998</v>
      </c>
      <c r="AE623" s="1">
        <v>0</v>
      </c>
      <c r="AF623" s="4">
        <v>1792579.6004999997</v>
      </c>
      <c r="AG623" s="4"/>
      <c r="AH623" s="4">
        <v>489020020</v>
      </c>
      <c r="AI623" s="4" t="s">
        <v>1835</v>
      </c>
      <c r="AJ623" s="2" t="s">
        <v>1687</v>
      </c>
      <c r="AK623" s="2" t="s">
        <v>1687</v>
      </c>
      <c r="AL623" s="4">
        <v>1</v>
      </c>
      <c r="AM623" s="4">
        <v>171</v>
      </c>
      <c r="AN623" s="4">
        <v>1792579.6004999997</v>
      </c>
      <c r="AO623" s="4">
        <v>10483</v>
      </c>
      <c r="AP623" s="4">
        <v>0</v>
      </c>
      <c r="AQ623" s="77">
        <v>10483</v>
      </c>
      <c r="AR623" s="4"/>
    </row>
    <row r="624" spans="1:44">
      <c r="A624" s="2">
        <v>489020036</v>
      </c>
      <c r="B624" s="10" t="s">
        <v>706</v>
      </c>
      <c r="C624" s="15">
        <v>0</v>
      </c>
      <c r="D624" s="15">
        <v>0</v>
      </c>
      <c r="E624" s="15">
        <v>0</v>
      </c>
      <c r="F624" s="15">
        <v>0</v>
      </c>
      <c r="G624" s="15">
        <v>0</v>
      </c>
      <c r="H624" s="15">
        <v>100</v>
      </c>
      <c r="I624" s="15">
        <v>3.75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13</v>
      </c>
      <c r="Q624" s="15">
        <v>100</v>
      </c>
      <c r="R624" s="16">
        <v>1</v>
      </c>
      <c r="S624" s="15">
        <v>3</v>
      </c>
      <c r="U624" s="1">
        <v>45820.974999999999</v>
      </c>
      <c r="V624" s="1">
        <v>65742</v>
      </c>
      <c r="W624" s="1">
        <v>460410.6225</v>
      </c>
      <c r="X624" s="1">
        <v>75359.375</v>
      </c>
      <c r="Y624" s="1">
        <v>14901.695</v>
      </c>
      <c r="Z624" s="1">
        <v>71118.9375</v>
      </c>
      <c r="AA624" s="1">
        <v>36602</v>
      </c>
      <c r="AB624" s="1">
        <v>49303</v>
      </c>
      <c r="AC624" s="1">
        <v>104573.14</v>
      </c>
      <c r="AD624" s="1">
        <v>84829.675000000003</v>
      </c>
      <c r="AE624" s="1">
        <v>0</v>
      </c>
      <c r="AF624" s="4">
        <v>1008661.42</v>
      </c>
      <c r="AG624" s="4"/>
      <c r="AH624" s="4">
        <v>489020036</v>
      </c>
      <c r="AI624" s="4" t="s">
        <v>1835</v>
      </c>
      <c r="AJ624" s="2" t="s">
        <v>1687</v>
      </c>
      <c r="AK624" s="2" t="s">
        <v>1809</v>
      </c>
      <c r="AL624" s="4">
        <v>1</v>
      </c>
      <c r="AM624" s="4">
        <v>100</v>
      </c>
      <c r="AN624" s="4">
        <v>1008661.42</v>
      </c>
      <c r="AO624" s="4">
        <v>10087</v>
      </c>
      <c r="AP624" s="4">
        <v>0</v>
      </c>
      <c r="AQ624" s="77">
        <v>10087</v>
      </c>
      <c r="AR624" s="4"/>
    </row>
    <row r="625" spans="1:44">
      <c r="A625" s="2">
        <v>489020052</v>
      </c>
      <c r="B625" s="10" t="s">
        <v>706</v>
      </c>
      <c r="C625" s="15">
        <v>0</v>
      </c>
      <c r="D625" s="15">
        <v>0</v>
      </c>
      <c r="E625" s="15">
        <v>0</v>
      </c>
      <c r="F625" s="15">
        <v>0</v>
      </c>
      <c r="G625" s="15">
        <v>0</v>
      </c>
      <c r="H625" s="15">
        <v>5</v>
      </c>
      <c r="I625" s="15">
        <v>0.1875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5</v>
      </c>
      <c r="R625" s="16">
        <v>1</v>
      </c>
      <c r="S625" s="15">
        <v>1</v>
      </c>
      <c r="U625" s="1">
        <v>2291.0487499999999</v>
      </c>
      <c r="V625" s="1">
        <v>3287.1</v>
      </c>
      <c r="W625" s="1">
        <v>21059.793125</v>
      </c>
      <c r="X625" s="1">
        <v>3767.96875</v>
      </c>
      <c r="Y625" s="1">
        <v>701.93125000000009</v>
      </c>
      <c r="Z625" s="1">
        <v>3555.9468750000001</v>
      </c>
      <c r="AA625" s="1">
        <v>1830.1</v>
      </c>
      <c r="AB625" s="1">
        <v>2465.1499999999996</v>
      </c>
      <c r="AC625" s="1">
        <v>4925.835</v>
      </c>
      <c r="AD625" s="1">
        <v>4042.4537499999997</v>
      </c>
      <c r="AE625" s="1">
        <v>0</v>
      </c>
      <c r="AF625" s="4">
        <v>47927.327499999999</v>
      </c>
      <c r="AG625" s="4"/>
      <c r="AH625" s="4">
        <v>489020052</v>
      </c>
      <c r="AI625" s="4" t="s">
        <v>1835</v>
      </c>
      <c r="AJ625" s="2" t="s">
        <v>1687</v>
      </c>
      <c r="AK625" s="2" t="s">
        <v>1810</v>
      </c>
      <c r="AL625" s="4">
        <v>1</v>
      </c>
      <c r="AM625" s="4">
        <v>5</v>
      </c>
      <c r="AN625" s="4">
        <v>47927.327499999999</v>
      </c>
      <c r="AO625" s="4">
        <v>9585</v>
      </c>
      <c r="AP625" s="4">
        <v>0</v>
      </c>
      <c r="AQ625" s="77">
        <v>9585</v>
      </c>
      <c r="AR625" s="4"/>
    </row>
    <row r="626" spans="1:44">
      <c r="A626" s="2">
        <v>489020096</v>
      </c>
      <c r="B626" s="10" t="s">
        <v>706</v>
      </c>
      <c r="C626" s="15">
        <v>0</v>
      </c>
      <c r="D626" s="15">
        <v>0</v>
      </c>
      <c r="E626" s="15">
        <v>0</v>
      </c>
      <c r="F626" s="15">
        <v>0</v>
      </c>
      <c r="G626" s="15">
        <v>0</v>
      </c>
      <c r="H626" s="15">
        <v>59</v>
      </c>
      <c r="I626" s="15">
        <v>2.2124999999999999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12</v>
      </c>
      <c r="Q626" s="15">
        <v>59</v>
      </c>
      <c r="R626" s="16">
        <v>1</v>
      </c>
      <c r="S626" s="15">
        <v>5</v>
      </c>
      <c r="U626" s="1">
        <v>27034.375250000001</v>
      </c>
      <c r="V626" s="1">
        <v>38787.78</v>
      </c>
      <c r="W626" s="1">
        <v>285454.99887499999</v>
      </c>
      <c r="X626" s="1">
        <v>44462.03125</v>
      </c>
      <c r="Y626" s="1">
        <v>9096.0287499999995</v>
      </c>
      <c r="Z626" s="1">
        <v>41960.173125000001</v>
      </c>
      <c r="AA626" s="1">
        <v>21595.18</v>
      </c>
      <c r="AB626" s="1">
        <v>29088.769999999997</v>
      </c>
      <c r="AC626" s="1">
        <v>63831.452999999994</v>
      </c>
      <c r="AD626" s="1">
        <v>51451.674250000004</v>
      </c>
      <c r="AE626" s="1">
        <v>0</v>
      </c>
      <c r="AF626" s="4">
        <v>612762.46450000012</v>
      </c>
      <c r="AG626" s="4"/>
      <c r="AH626" s="4">
        <v>489020096</v>
      </c>
      <c r="AI626" s="4" t="s">
        <v>1835</v>
      </c>
      <c r="AJ626" s="2" t="s">
        <v>1687</v>
      </c>
      <c r="AK626" s="2" t="s">
        <v>1770</v>
      </c>
      <c r="AL626" s="4">
        <v>1</v>
      </c>
      <c r="AM626" s="4">
        <v>59</v>
      </c>
      <c r="AN626" s="4">
        <v>612762.46450000012</v>
      </c>
      <c r="AO626" s="4">
        <v>10386</v>
      </c>
      <c r="AP626" s="4">
        <v>0</v>
      </c>
      <c r="AQ626" s="77">
        <v>10386</v>
      </c>
      <c r="AR626" s="4"/>
    </row>
    <row r="627" spans="1:44">
      <c r="A627" s="2">
        <v>489020172</v>
      </c>
      <c r="B627" s="10" t="s">
        <v>706</v>
      </c>
      <c r="C627" s="15">
        <v>0</v>
      </c>
      <c r="D627" s="15">
        <v>0</v>
      </c>
      <c r="E627" s="15">
        <v>0</v>
      </c>
      <c r="F627" s="15">
        <v>0</v>
      </c>
      <c r="G627" s="15">
        <v>0</v>
      </c>
      <c r="H627" s="15">
        <v>41</v>
      </c>
      <c r="I627" s="15">
        <v>1.5375000000000001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5</v>
      </c>
      <c r="Q627" s="15">
        <v>41</v>
      </c>
      <c r="R627" s="16">
        <v>1</v>
      </c>
      <c r="S627" s="15">
        <v>3</v>
      </c>
      <c r="U627" s="1">
        <v>18786.599750000001</v>
      </c>
      <c r="V627" s="1">
        <v>26954.219999999998</v>
      </c>
      <c r="W627" s="1">
        <v>187772.90362500001</v>
      </c>
      <c r="X627" s="1">
        <v>30897.34375</v>
      </c>
      <c r="Y627" s="1">
        <v>6087.7862500000001</v>
      </c>
      <c r="Z627" s="1">
        <v>29158.764375000002</v>
      </c>
      <c r="AA627" s="1">
        <v>15006.82</v>
      </c>
      <c r="AB627" s="1">
        <v>20214.23</v>
      </c>
      <c r="AC627" s="1">
        <v>42721.246999999996</v>
      </c>
      <c r="AD627" s="1">
        <v>34679.120750000002</v>
      </c>
      <c r="AE627" s="1">
        <v>0</v>
      </c>
      <c r="AF627" s="4">
        <v>412279.0355</v>
      </c>
      <c r="AG627" s="4"/>
      <c r="AH627" s="4">
        <v>489020172</v>
      </c>
      <c r="AI627" s="4" t="s">
        <v>1835</v>
      </c>
      <c r="AJ627" s="2" t="s">
        <v>1687</v>
      </c>
      <c r="AK627" s="2" t="s">
        <v>1688</v>
      </c>
      <c r="AL627" s="4">
        <v>1</v>
      </c>
      <c r="AM627" s="4">
        <v>41</v>
      </c>
      <c r="AN627" s="4">
        <v>412279.0355</v>
      </c>
      <c r="AO627" s="4">
        <v>10056</v>
      </c>
      <c r="AP627" s="4">
        <v>0</v>
      </c>
      <c r="AQ627" s="77">
        <v>10056</v>
      </c>
      <c r="AR627" s="4"/>
    </row>
    <row r="628" spans="1:44">
      <c r="A628" s="2">
        <v>489020239</v>
      </c>
      <c r="B628" s="10" t="s">
        <v>706</v>
      </c>
      <c r="C628" s="15">
        <v>0</v>
      </c>
      <c r="D628" s="15">
        <v>0</v>
      </c>
      <c r="E628" s="15">
        <v>0</v>
      </c>
      <c r="F628" s="15">
        <v>0</v>
      </c>
      <c r="G628" s="15">
        <v>0</v>
      </c>
      <c r="H628" s="15">
        <v>91</v>
      </c>
      <c r="I628" s="15">
        <v>3.4125000000000001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15</v>
      </c>
      <c r="Q628" s="15">
        <v>91</v>
      </c>
      <c r="R628" s="16">
        <v>1</v>
      </c>
      <c r="S628" s="15">
        <v>4</v>
      </c>
      <c r="U628" s="1">
        <v>41697.087249999997</v>
      </c>
      <c r="V628" s="1">
        <v>59825.219999999994</v>
      </c>
      <c r="W628" s="1">
        <v>429005.53487500001</v>
      </c>
      <c r="X628" s="1">
        <v>68577.03125</v>
      </c>
      <c r="Y628" s="1">
        <v>13781.348750000001</v>
      </c>
      <c r="Z628" s="1">
        <v>64718.233124999999</v>
      </c>
      <c r="AA628" s="1">
        <v>33307.82</v>
      </c>
      <c r="AB628" s="1">
        <v>44865.729999999996</v>
      </c>
      <c r="AC628" s="1">
        <v>96710.996999999988</v>
      </c>
      <c r="AD628" s="1">
        <v>78213.35824999999</v>
      </c>
      <c r="AE628" s="1">
        <v>0</v>
      </c>
      <c r="AF628" s="4">
        <v>930702.36049999995</v>
      </c>
      <c r="AG628" s="4"/>
      <c r="AH628" s="4">
        <v>489020239</v>
      </c>
      <c r="AI628" s="4" t="s">
        <v>1835</v>
      </c>
      <c r="AJ628" s="2" t="s">
        <v>1687</v>
      </c>
      <c r="AK628" s="2" t="s">
        <v>1808</v>
      </c>
      <c r="AL628" s="4">
        <v>1</v>
      </c>
      <c r="AM628" s="4">
        <v>91</v>
      </c>
      <c r="AN628" s="4">
        <v>930702.36049999995</v>
      </c>
      <c r="AO628" s="4">
        <v>10227</v>
      </c>
      <c r="AP628" s="4">
        <v>0</v>
      </c>
      <c r="AQ628" s="77">
        <v>10227</v>
      </c>
      <c r="AR628" s="4"/>
    </row>
    <row r="629" spans="1:44">
      <c r="A629" s="2">
        <v>489020242</v>
      </c>
      <c r="B629" s="10" t="s">
        <v>706</v>
      </c>
      <c r="C629" s="15">
        <v>0</v>
      </c>
      <c r="D629" s="15">
        <v>0</v>
      </c>
      <c r="E629" s="15">
        <v>0</v>
      </c>
      <c r="F629" s="15">
        <v>0</v>
      </c>
      <c r="G629" s="15">
        <v>0</v>
      </c>
      <c r="H629" s="15">
        <v>3</v>
      </c>
      <c r="I629" s="15">
        <v>0.1125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3</v>
      </c>
      <c r="Q629" s="15">
        <v>3</v>
      </c>
      <c r="R629" s="16">
        <v>1</v>
      </c>
      <c r="S629" s="15">
        <v>10</v>
      </c>
      <c r="U629" s="1">
        <v>1374.62925</v>
      </c>
      <c r="V629" s="1">
        <v>1972.2599999999998</v>
      </c>
      <c r="W629" s="1">
        <v>22342.735874999998</v>
      </c>
      <c r="X629" s="1">
        <v>2260.78125</v>
      </c>
      <c r="Y629" s="1">
        <v>634.78874999999994</v>
      </c>
      <c r="Z629" s="1">
        <v>2133.5681250000002</v>
      </c>
      <c r="AA629" s="1">
        <v>1098.06</v>
      </c>
      <c r="AB629" s="1">
        <v>1479.09</v>
      </c>
      <c r="AC629" s="1">
        <v>4454.6610000000001</v>
      </c>
      <c r="AD629" s="1">
        <v>3410.8222499999997</v>
      </c>
      <c r="AE629" s="1">
        <v>0</v>
      </c>
      <c r="AF629" s="4">
        <v>41161.396499999995</v>
      </c>
      <c r="AG629" s="4"/>
      <c r="AH629" s="4">
        <v>489020242</v>
      </c>
      <c r="AI629" s="4" t="s">
        <v>1835</v>
      </c>
      <c r="AJ629" s="2" t="s">
        <v>1687</v>
      </c>
      <c r="AK629" s="2" t="s">
        <v>1836</v>
      </c>
      <c r="AL629" s="4">
        <v>1</v>
      </c>
      <c r="AM629" s="4">
        <v>3</v>
      </c>
      <c r="AN629" s="4">
        <v>41161.396499999995</v>
      </c>
      <c r="AO629" s="4">
        <v>13720</v>
      </c>
      <c r="AP629" s="4">
        <v>0</v>
      </c>
      <c r="AQ629" s="77">
        <v>13720</v>
      </c>
      <c r="AR629" s="4"/>
    </row>
    <row r="630" spans="1:44">
      <c r="A630" s="2">
        <v>489020261</v>
      </c>
      <c r="B630" s="10" t="s">
        <v>706</v>
      </c>
      <c r="C630" s="15">
        <v>0</v>
      </c>
      <c r="D630" s="15">
        <v>0</v>
      </c>
      <c r="E630" s="15">
        <v>0</v>
      </c>
      <c r="F630" s="15">
        <v>0</v>
      </c>
      <c r="G630" s="15">
        <v>0</v>
      </c>
      <c r="H630" s="15">
        <v>181</v>
      </c>
      <c r="I630" s="15">
        <v>6.7874999999999996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17</v>
      </c>
      <c r="Q630" s="15">
        <v>181</v>
      </c>
      <c r="R630" s="16">
        <v>1</v>
      </c>
      <c r="S630" s="15">
        <v>2</v>
      </c>
      <c r="U630" s="1">
        <v>82935.964749999999</v>
      </c>
      <c r="V630" s="1">
        <v>118993.01999999999</v>
      </c>
      <c r="W630" s="1">
        <v>813113.25112500007</v>
      </c>
      <c r="X630" s="1">
        <v>136400.46875</v>
      </c>
      <c r="Y630" s="1">
        <v>26526.811250000002</v>
      </c>
      <c r="Z630" s="1">
        <v>128725.27687500001</v>
      </c>
      <c r="AA630" s="1">
        <v>66249.62</v>
      </c>
      <c r="AB630" s="1">
        <v>89238.43</v>
      </c>
      <c r="AC630" s="1">
        <v>186153.07699999999</v>
      </c>
      <c r="AD630" s="1">
        <v>151488.33575</v>
      </c>
      <c r="AE630" s="1">
        <v>0</v>
      </c>
      <c r="AF630" s="4">
        <v>1799824.2555000002</v>
      </c>
      <c r="AG630" s="4"/>
      <c r="AH630" s="4">
        <v>489020261</v>
      </c>
      <c r="AI630" s="4" t="s">
        <v>1835</v>
      </c>
      <c r="AJ630" s="2" t="s">
        <v>1687</v>
      </c>
      <c r="AK630" s="2" t="s">
        <v>1689</v>
      </c>
      <c r="AL630" s="4">
        <v>1</v>
      </c>
      <c r="AM630" s="4">
        <v>181</v>
      </c>
      <c r="AN630" s="4">
        <v>1799824.2555000002</v>
      </c>
      <c r="AO630" s="4">
        <v>9944</v>
      </c>
      <c r="AP630" s="4">
        <v>0</v>
      </c>
      <c r="AQ630" s="77">
        <v>9944</v>
      </c>
      <c r="AR630" s="4"/>
    </row>
    <row r="631" spans="1:44">
      <c r="A631" s="2">
        <v>489020310</v>
      </c>
      <c r="B631" s="10" t="s">
        <v>706</v>
      </c>
      <c r="C631" s="15">
        <v>0</v>
      </c>
      <c r="D631" s="15">
        <v>0</v>
      </c>
      <c r="E631" s="15">
        <v>0</v>
      </c>
      <c r="F631" s="15">
        <v>0</v>
      </c>
      <c r="G631" s="15">
        <v>0</v>
      </c>
      <c r="H631" s="15">
        <v>21</v>
      </c>
      <c r="I631" s="15">
        <v>0.78749999999999998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7</v>
      </c>
      <c r="Q631" s="15">
        <v>21</v>
      </c>
      <c r="R631" s="16">
        <v>1</v>
      </c>
      <c r="S631" s="15">
        <v>8</v>
      </c>
      <c r="U631" s="1">
        <v>9622.4047499999997</v>
      </c>
      <c r="V631" s="1">
        <v>13805.82</v>
      </c>
      <c r="W631" s="1">
        <v>110662.271125</v>
      </c>
      <c r="X631" s="1">
        <v>15825.46875</v>
      </c>
      <c r="Y631" s="1">
        <v>3436.9212499999999</v>
      </c>
      <c r="Z631" s="1">
        <v>14934.976875</v>
      </c>
      <c r="AA631" s="1">
        <v>7686.42</v>
      </c>
      <c r="AB631" s="1">
        <v>10353.629999999999</v>
      </c>
      <c r="AC631" s="1">
        <v>24118.856999999996</v>
      </c>
      <c r="AD631" s="1">
        <v>19232.935750000001</v>
      </c>
      <c r="AE631" s="1">
        <v>0</v>
      </c>
      <c r="AF631" s="4">
        <v>229679.70550000001</v>
      </c>
      <c r="AG631" s="4"/>
      <c r="AH631" s="4">
        <v>489020310</v>
      </c>
      <c r="AI631" s="4" t="s">
        <v>1835</v>
      </c>
      <c r="AJ631" s="2" t="s">
        <v>1687</v>
      </c>
      <c r="AK631" s="2" t="s">
        <v>1820</v>
      </c>
      <c r="AL631" s="4">
        <v>1</v>
      </c>
      <c r="AM631" s="4">
        <v>21</v>
      </c>
      <c r="AN631" s="4">
        <v>229679.70550000001</v>
      </c>
      <c r="AO631" s="4">
        <v>10937</v>
      </c>
      <c r="AP631" s="4">
        <v>0</v>
      </c>
      <c r="AQ631" s="77">
        <v>10937</v>
      </c>
      <c r="AR631" s="4"/>
    </row>
    <row r="632" spans="1:44">
      <c r="A632" s="2">
        <v>489020645</v>
      </c>
      <c r="B632" s="10" t="s">
        <v>706</v>
      </c>
      <c r="C632" s="15">
        <v>0</v>
      </c>
      <c r="D632" s="15">
        <v>0</v>
      </c>
      <c r="E632" s="15">
        <v>0</v>
      </c>
      <c r="F632" s="15">
        <v>0</v>
      </c>
      <c r="G632" s="15">
        <v>0</v>
      </c>
      <c r="H632" s="15">
        <v>85</v>
      </c>
      <c r="I632" s="15">
        <v>3.1875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22</v>
      </c>
      <c r="Q632" s="15">
        <v>85</v>
      </c>
      <c r="R632" s="16">
        <v>1</v>
      </c>
      <c r="S632" s="15">
        <v>6</v>
      </c>
      <c r="U632" s="1">
        <v>38947.828750000001</v>
      </c>
      <c r="V632" s="1">
        <v>55880.7</v>
      </c>
      <c r="W632" s="1">
        <v>426445.72312500002</v>
      </c>
      <c r="X632" s="1">
        <v>64055.46875</v>
      </c>
      <c r="Y632" s="1">
        <v>13438.731249999999</v>
      </c>
      <c r="Z632" s="1">
        <v>60451.096875000003</v>
      </c>
      <c r="AA632" s="1">
        <v>31111.699999999997</v>
      </c>
      <c r="AB632" s="1">
        <v>41907.549999999996</v>
      </c>
      <c r="AC632" s="1">
        <v>94307.555000000008</v>
      </c>
      <c r="AD632" s="1">
        <v>75667.993749999994</v>
      </c>
      <c r="AE632" s="1">
        <v>0</v>
      </c>
      <c r="AF632" s="4">
        <v>902214.34750000015</v>
      </c>
      <c r="AG632" s="4"/>
      <c r="AH632" s="4">
        <v>489020645</v>
      </c>
      <c r="AI632" s="4" t="s">
        <v>1835</v>
      </c>
      <c r="AJ632" s="2" t="s">
        <v>1687</v>
      </c>
      <c r="AK632" s="2" t="s">
        <v>1691</v>
      </c>
      <c r="AL632" s="4">
        <v>1</v>
      </c>
      <c r="AM632" s="4">
        <v>85</v>
      </c>
      <c r="AN632" s="4">
        <v>902214.34750000015</v>
      </c>
      <c r="AO632" s="4">
        <v>10614</v>
      </c>
      <c r="AP632" s="4">
        <v>0</v>
      </c>
      <c r="AQ632" s="77">
        <v>10614</v>
      </c>
      <c r="AR632" s="4"/>
    </row>
    <row r="633" spans="1:44">
      <c r="A633" s="2">
        <v>489020660</v>
      </c>
      <c r="B633" s="10" t="s">
        <v>706</v>
      </c>
      <c r="C633" s="15">
        <v>0</v>
      </c>
      <c r="D633" s="15">
        <v>0</v>
      </c>
      <c r="E633" s="15">
        <v>0</v>
      </c>
      <c r="F633" s="15">
        <v>0</v>
      </c>
      <c r="G633" s="15">
        <v>0</v>
      </c>
      <c r="H633" s="15">
        <v>19</v>
      </c>
      <c r="I633" s="15">
        <v>0.71250000000000002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4</v>
      </c>
      <c r="Q633" s="15">
        <v>19</v>
      </c>
      <c r="R633" s="16">
        <v>1</v>
      </c>
      <c r="S633" s="15">
        <v>5</v>
      </c>
      <c r="U633" s="1">
        <v>8705.9852499999997</v>
      </c>
      <c r="V633" s="1">
        <v>12490.98</v>
      </c>
      <c r="W633" s="1">
        <v>92343.693874999997</v>
      </c>
      <c r="X633" s="1">
        <v>14318.28125</v>
      </c>
      <c r="Y633" s="1">
        <v>2938.4187499999998</v>
      </c>
      <c r="Z633" s="1">
        <v>13512.598125</v>
      </c>
      <c r="AA633" s="1">
        <v>6954.3799999999992</v>
      </c>
      <c r="AB633" s="1">
        <v>9367.57</v>
      </c>
      <c r="AC633" s="1">
        <v>20620.373</v>
      </c>
      <c r="AD633" s="1">
        <v>16611.564249999999</v>
      </c>
      <c r="AE633" s="1">
        <v>0</v>
      </c>
      <c r="AF633" s="4">
        <v>197863.84450000001</v>
      </c>
      <c r="AG633" s="4"/>
      <c r="AH633" s="4">
        <v>489020660</v>
      </c>
      <c r="AI633" s="4" t="s">
        <v>1835</v>
      </c>
      <c r="AJ633" s="2" t="s">
        <v>1687</v>
      </c>
      <c r="AK633" s="2" t="s">
        <v>1692</v>
      </c>
      <c r="AL633" s="4">
        <v>1</v>
      </c>
      <c r="AM633" s="4">
        <v>19</v>
      </c>
      <c r="AN633" s="4">
        <v>197863.84450000001</v>
      </c>
      <c r="AO633" s="4">
        <v>10414</v>
      </c>
      <c r="AP633" s="4">
        <v>0</v>
      </c>
      <c r="AQ633" s="77">
        <v>10414</v>
      </c>
      <c r="AR633" s="4"/>
    </row>
    <row r="634" spans="1:44">
      <c r="A634" s="2">
        <v>489020665</v>
      </c>
      <c r="B634" s="10" t="s">
        <v>706</v>
      </c>
      <c r="C634" s="15">
        <v>0</v>
      </c>
      <c r="D634" s="15">
        <v>0</v>
      </c>
      <c r="E634" s="15">
        <v>0</v>
      </c>
      <c r="F634" s="15">
        <v>0</v>
      </c>
      <c r="G634" s="15">
        <v>0</v>
      </c>
      <c r="H634" s="15">
        <v>2</v>
      </c>
      <c r="I634" s="15">
        <v>7.4999999999999997E-2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2</v>
      </c>
      <c r="R634" s="16">
        <v>1</v>
      </c>
      <c r="S634" s="15">
        <v>1</v>
      </c>
      <c r="U634" s="1">
        <v>916.41949999999997</v>
      </c>
      <c r="V634" s="1">
        <v>1314.84</v>
      </c>
      <c r="W634" s="1">
        <v>8423.9172500000004</v>
      </c>
      <c r="X634" s="1">
        <v>1507.1875</v>
      </c>
      <c r="Y634" s="1">
        <v>280.77249999999998</v>
      </c>
      <c r="Z634" s="1">
        <v>1422.3787500000001</v>
      </c>
      <c r="AA634" s="1">
        <v>732.04</v>
      </c>
      <c r="AB634" s="1">
        <v>986.06</v>
      </c>
      <c r="AC634" s="1">
        <v>1970.3339999999998</v>
      </c>
      <c r="AD634" s="1">
        <v>1616.9814999999999</v>
      </c>
      <c r="AE634" s="1">
        <v>0</v>
      </c>
      <c r="AF634" s="4">
        <v>19170.930999999997</v>
      </c>
      <c r="AG634" s="4"/>
      <c r="AH634" s="4">
        <v>489020665</v>
      </c>
      <c r="AI634" s="4" t="s">
        <v>1835</v>
      </c>
      <c r="AJ634" s="2" t="s">
        <v>1687</v>
      </c>
      <c r="AK634" s="2" t="s">
        <v>1821</v>
      </c>
      <c r="AL634" s="4">
        <v>1</v>
      </c>
      <c r="AM634" s="4">
        <v>2</v>
      </c>
      <c r="AN634" s="4">
        <v>19170.930999999997</v>
      </c>
      <c r="AO634" s="4">
        <v>9585</v>
      </c>
      <c r="AP634" s="4">
        <v>0</v>
      </c>
      <c r="AQ634" s="77">
        <v>9585</v>
      </c>
      <c r="AR634" s="4"/>
    </row>
    <row r="635" spans="1:44">
      <c r="A635" s="2">
        <v>489020712</v>
      </c>
      <c r="B635" s="10" t="s">
        <v>706</v>
      </c>
      <c r="C635" s="15">
        <v>0</v>
      </c>
      <c r="D635" s="15">
        <v>0</v>
      </c>
      <c r="E635" s="15">
        <v>0</v>
      </c>
      <c r="F635" s="15">
        <v>0</v>
      </c>
      <c r="G635" s="15">
        <v>0</v>
      </c>
      <c r="H635" s="15">
        <v>26</v>
      </c>
      <c r="I635" s="15">
        <v>0.97499999999999998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6</v>
      </c>
      <c r="Q635" s="15">
        <v>26</v>
      </c>
      <c r="R635" s="16">
        <v>1</v>
      </c>
      <c r="S635" s="15">
        <v>5</v>
      </c>
      <c r="U635" s="1">
        <v>11913.4535</v>
      </c>
      <c r="V635" s="1">
        <v>17092.919999999998</v>
      </c>
      <c r="W635" s="1">
        <v>127985.64425</v>
      </c>
      <c r="X635" s="1">
        <v>19593.4375</v>
      </c>
      <c r="Y635" s="1">
        <v>4056.6624999999999</v>
      </c>
      <c r="Z635" s="1">
        <v>18490.923750000002</v>
      </c>
      <c r="AA635" s="1">
        <v>9516.52</v>
      </c>
      <c r="AB635" s="1">
        <v>12818.779999999999</v>
      </c>
      <c r="AC635" s="1">
        <v>28467.642</v>
      </c>
      <c r="AD635" s="1">
        <v>22896.119500000001</v>
      </c>
      <c r="AE635" s="1">
        <v>0</v>
      </c>
      <c r="AF635" s="4">
        <v>272832.103</v>
      </c>
      <c r="AG635" s="4"/>
      <c r="AH635" s="4">
        <v>489020712</v>
      </c>
      <c r="AI635" s="4" t="s">
        <v>1835</v>
      </c>
      <c r="AJ635" s="2" t="s">
        <v>1687</v>
      </c>
      <c r="AK635" s="2" t="s">
        <v>1686</v>
      </c>
      <c r="AL635" s="4">
        <v>1</v>
      </c>
      <c r="AM635" s="4">
        <v>26</v>
      </c>
      <c r="AN635" s="4">
        <v>272832.103</v>
      </c>
      <c r="AO635" s="4">
        <v>10494</v>
      </c>
      <c r="AP635" s="4">
        <v>0</v>
      </c>
      <c r="AQ635" s="77">
        <v>10494</v>
      </c>
      <c r="AR635" s="4"/>
    </row>
    <row r="636" spans="1:44">
      <c r="A636" s="2">
        <v>489020740</v>
      </c>
      <c r="B636" s="10" t="s">
        <v>706</v>
      </c>
      <c r="C636" s="15">
        <v>0</v>
      </c>
      <c r="D636" s="15">
        <v>0</v>
      </c>
      <c r="E636" s="15">
        <v>0</v>
      </c>
      <c r="F636" s="15">
        <v>0</v>
      </c>
      <c r="G636" s="15">
        <v>0</v>
      </c>
      <c r="H636" s="15">
        <v>1</v>
      </c>
      <c r="I636" s="15">
        <v>3.7499999999999999E-2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1</v>
      </c>
      <c r="R636" s="16">
        <v>1</v>
      </c>
      <c r="S636" s="15">
        <v>1</v>
      </c>
      <c r="U636" s="1">
        <v>458.20974999999999</v>
      </c>
      <c r="V636" s="1">
        <v>657.42</v>
      </c>
      <c r="W636" s="1">
        <v>4211.9586250000002</v>
      </c>
      <c r="X636" s="1">
        <v>753.59375</v>
      </c>
      <c r="Y636" s="1">
        <v>140.38624999999999</v>
      </c>
      <c r="Z636" s="1">
        <v>711.18937500000004</v>
      </c>
      <c r="AA636" s="1">
        <v>366.02</v>
      </c>
      <c r="AB636" s="1">
        <v>493.03</v>
      </c>
      <c r="AC636" s="1">
        <v>985.16699999999992</v>
      </c>
      <c r="AD636" s="1">
        <v>808.49074999999993</v>
      </c>
      <c r="AE636" s="1">
        <v>0</v>
      </c>
      <c r="AF636" s="4">
        <v>9585.4654999999984</v>
      </c>
      <c r="AG636" s="4"/>
      <c r="AH636" s="4">
        <v>489020740</v>
      </c>
      <c r="AI636" s="4" t="s">
        <v>1835</v>
      </c>
      <c r="AJ636" s="2" t="s">
        <v>1687</v>
      </c>
      <c r="AK636" s="2" t="s">
        <v>1822</v>
      </c>
      <c r="AL636" s="4">
        <v>1</v>
      </c>
      <c r="AM636" s="4">
        <v>1</v>
      </c>
      <c r="AN636" s="4">
        <v>9585.4654999999984</v>
      </c>
      <c r="AO636" s="4">
        <v>9585</v>
      </c>
      <c r="AP636" s="4">
        <v>0</v>
      </c>
      <c r="AQ636" s="77">
        <v>9585</v>
      </c>
      <c r="AR636" s="4"/>
    </row>
    <row r="637" spans="1:44">
      <c r="A637" s="2">
        <v>491095072</v>
      </c>
      <c r="B637" s="10" t="s">
        <v>138</v>
      </c>
      <c r="C637" s="15">
        <v>0</v>
      </c>
      <c r="D637" s="15">
        <v>0</v>
      </c>
      <c r="E637" s="15">
        <v>0</v>
      </c>
      <c r="F637" s="15">
        <v>0</v>
      </c>
      <c r="G637" s="15">
        <v>2</v>
      </c>
      <c r="H637" s="15">
        <v>0</v>
      </c>
      <c r="I637" s="15">
        <v>7.4999999999999997E-2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1</v>
      </c>
      <c r="P637" s="15">
        <v>0</v>
      </c>
      <c r="Q637" s="15">
        <v>2</v>
      </c>
      <c r="R637" s="16">
        <v>1</v>
      </c>
      <c r="S637" s="15">
        <v>10</v>
      </c>
      <c r="U637" s="1">
        <v>916.41949999999997</v>
      </c>
      <c r="V637" s="1">
        <v>1314.84</v>
      </c>
      <c r="W637" s="1">
        <v>9162.8572500000009</v>
      </c>
      <c r="X637" s="1">
        <v>1693.6075000000001</v>
      </c>
      <c r="Y637" s="1">
        <v>359.84249999999997</v>
      </c>
      <c r="Z637" s="1">
        <v>898.79875000000004</v>
      </c>
      <c r="AA637" s="1">
        <v>583.98</v>
      </c>
      <c r="AB637" s="1">
        <v>427.62</v>
      </c>
      <c r="AC637" s="1">
        <v>2525.2339999999999</v>
      </c>
      <c r="AD637" s="1">
        <v>2001.7715000000001</v>
      </c>
      <c r="AE637" s="1">
        <v>0</v>
      </c>
      <c r="AF637" s="4">
        <v>19884.971000000001</v>
      </c>
      <c r="AG637" s="4"/>
      <c r="AH637" s="4">
        <v>491095072</v>
      </c>
      <c r="AI637" s="4" t="s">
        <v>1837</v>
      </c>
      <c r="AJ637" s="2" t="s">
        <v>1838</v>
      </c>
      <c r="AK637" s="2" t="s">
        <v>1839</v>
      </c>
      <c r="AL637" s="4">
        <v>1</v>
      </c>
      <c r="AM637" s="4">
        <v>2</v>
      </c>
      <c r="AN637" s="4">
        <v>19884.971000000001</v>
      </c>
      <c r="AO637" s="4">
        <v>9942</v>
      </c>
      <c r="AP637" s="4">
        <v>0</v>
      </c>
      <c r="AQ637" s="77">
        <v>9942</v>
      </c>
      <c r="AR637" s="4"/>
    </row>
    <row r="638" spans="1:44">
      <c r="A638" s="2">
        <v>491095095</v>
      </c>
      <c r="B638" s="10" t="s">
        <v>138</v>
      </c>
      <c r="C638" s="15">
        <v>0</v>
      </c>
      <c r="D638" s="15">
        <v>0</v>
      </c>
      <c r="E638" s="15">
        <v>93</v>
      </c>
      <c r="F638" s="15">
        <v>483</v>
      </c>
      <c r="G638" s="15">
        <v>286</v>
      </c>
      <c r="H638" s="15">
        <v>102</v>
      </c>
      <c r="I638" s="15">
        <v>37.875</v>
      </c>
      <c r="J638" s="15">
        <v>0</v>
      </c>
      <c r="K638" s="15">
        <v>0</v>
      </c>
      <c r="L638" s="15">
        <v>0</v>
      </c>
      <c r="M638" s="15">
        <v>46</v>
      </c>
      <c r="N638" s="15">
        <v>0</v>
      </c>
      <c r="O638" s="15">
        <v>353</v>
      </c>
      <c r="P638" s="15">
        <v>85</v>
      </c>
      <c r="Q638" s="15">
        <v>1010</v>
      </c>
      <c r="R638" s="16">
        <v>1</v>
      </c>
      <c r="S638" s="15">
        <v>9</v>
      </c>
      <c r="U638" s="1">
        <v>462791.84750000003</v>
      </c>
      <c r="V638" s="1">
        <v>663994.19999999995</v>
      </c>
      <c r="W638" s="1">
        <v>4819242.8312499998</v>
      </c>
      <c r="X638" s="1">
        <v>973368.54749999999</v>
      </c>
      <c r="Y638" s="1">
        <v>171951.83249999999</v>
      </c>
      <c r="Z638" s="1">
        <v>480595.94874999998</v>
      </c>
      <c r="AA638" s="1">
        <v>260626.08000000002</v>
      </c>
      <c r="AB638" s="1">
        <v>188800.93</v>
      </c>
      <c r="AC638" s="1">
        <v>1206647.19</v>
      </c>
      <c r="AD638" s="1">
        <v>1016665.9275000001</v>
      </c>
      <c r="AE638" s="1">
        <v>0</v>
      </c>
      <c r="AF638" s="4">
        <v>10244685.334999999</v>
      </c>
      <c r="AG638" s="4"/>
      <c r="AH638" s="4">
        <v>491095095</v>
      </c>
      <c r="AI638" s="4" t="s">
        <v>1837</v>
      </c>
      <c r="AJ638" s="2" t="s">
        <v>1838</v>
      </c>
      <c r="AK638" s="2" t="s">
        <v>1838</v>
      </c>
      <c r="AL638" s="4">
        <v>1</v>
      </c>
      <c r="AM638" s="4">
        <v>1010</v>
      </c>
      <c r="AN638" s="4">
        <v>10244685.334999999</v>
      </c>
      <c r="AO638" s="4">
        <v>10143</v>
      </c>
      <c r="AP638" s="4">
        <v>0</v>
      </c>
      <c r="AQ638" s="77">
        <v>10143</v>
      </c>
      <c r="AR638" s="4"/>
    </row>
    <row r="639" spans="1:44">
      <c r="A639" s="2">
        <v>491095273</v>
      </c>
      <c r="B639" s="10" t="s">
        <v>138</v>
      </c>
      <c r="C639" s="15">
        <v>0</v>
      </c>
      <c r="D639" s="15">
        <v>0</v>
      </c>
      <c r="E639" s="15">
        <v>0</v>
      </c>
      <c r="F639" s="15">
        <v>0</v>
      </c>
      <c r="G639" s="15">
        <v>0</v>
      </c>
      <c r="H639" s="15">
        <v>0</v>
      </c>
      <c r="I639" s="15">
        <v>3.7499999999999999E-2</v>
      </c>
      <c r="J639" s="15">
        <v>0</v>
      </c>
      <c r="K639" s="15">
        <v>0</v>
      </c>
      <c r="L639" s="15">
        <v>0</v>
      </c>
      <c r="M639" s="15">
        <v>1</v>
      </c>
      <c r="N639" s="15">
        <v>0</v>
      </c>
      <c r="O639" s="15">
        <v>0</v>
      </c>
      <c r="P639" s="15">
        <v>0</v>
      </c>
      <c r="Q639" s="15">
        <v>1</v>
      </c>
      <c r="R639" s="16">
        <v>1</v>
      </c>
      <c r="S639" s="15">
        <v>1</v>
      </c>
      <c r="U639" s="1">
        <v>458.20974999999999</v>
      </c>
      <c r="V639" s="1">
        <v>657.42</v>
      </c>
      <c r="W639" s="1">
        <v>4850.8086249999997</v>
      </c>
      <c r="X639" s="1">
        <v>908.47375000000011</v>
      </c>
      <c r="Y639" s="1">
        <v>176.46625</v>
      </c>
      <c r="Z639" s="1">
        <v>449.39937500000002</v>
      </c>
      <c r="AA639" s="1">
        <v>291.99</v>
      </c>
      <c r="AB639" s="1">
        <v>130.9</v>
      </c>
      <c r="AC639" s="1">
        <v>1238.4670000000001</v>
      </c>
      <c r="AD639" s="1">
        <v>1068.43075</v>
      </c>
      <c r="AE639" s="1">
        <v>0</v>
      </c>
      <c r="AF639" s="4">
        <v>10230.565499999999</v>
      </c>
      <c r="AG639" s="4"/>
      <c r="AH639" s="4">
        <v>491095273</v>
      </c>
      <c r="AI639" s="4" t="s">
        <v>1837</v>
      </c>
      <c r="AJ639" s="2" t="s">
        <v>1838</v>
      </c>
      <c r="AK639" s="2" t="s">
        <v>1840</v>
      </c>
      <c r="AL639" s="4">
        <v>1</v>
      </c>
      <c r="AM639" s="4">
        <v>1</v>
      </c>
      <c r="AN639" s="4">
        <v>10230.565499999999</v>
      </c>
      <c r="AO639" s="4">
        <v>10231</v>
      </c>
      <c r="AP639" s="4">
        <v>0</v>
      </c>
      <c r="AQ639" s="77">
        <v>10231</v>
      </c>
      <c r="AR639" s="4"/>
    </row>
    <row r="640" spans="1:44">
      <c r="A640" s="2">
        <v>491095292</v>
      </c>
      <c r="B640" s="10" t="s">
        <v>138</v>
      </c>
      <c r="C640" s="15">
        <v>0</v>
      </c>
      <c r="D640" s="15">
        <v>0</v>
      </c>
      <c r="E640" s="15">
        <v>0</v>
      </c>
      <c r="F640" s="15">
        <v>3</v>
      </c>
      <c r="G640" s="15">
        <v>3</v>
      </c>
      <c r="H640" s="15">
        <v>1</v>
      </c>
      <c r="I640" s="15">
        <v>0.26250000000000001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2</v>
      </c>
      <c r="P640" s="15">
        <v>0</v>
      </c>
      <c r="Q640" s="15">
        <v>7</v>
      </c>
      <c r="R640" s="16">
        <v>1</v>
      </c>
      <c r="S640" s="15">
        <v>7</v>
      </c>
      <c r="U640" s="1">
        <v>3207.4682499999999</v>
      </c>
      <c r="V640" s="1">
        <v>4601.9399999999996</v>
      </c>
      <c r="W640" s="1">
        <v>29362.270375</v>
      </c>
      <c r="X640" s="1">
        <v>6484.2462500000001</v>
      </c>
      <c r="Y640" s="1">
        <v>1114.5037499999999</v>
      </c>
      <c r="Z640" s="1">
        <v>3407.5856250000002</v>
      </c>
      <c r="AA640" s="1">
        <v>1900.0700000000002</v>
      </c>
      <c r="AB640" s="1">
        <v>1527.16</v>
      </c>
      <c r="AC640" s="1">
        <v>7820.8590000000004</v>
      </c>
      <c r="AD640" s="1">
        <v>6577.6652500000009</v>
      </c>
      <c r="AE640" s="1">
        <v>0</v>
      </c>
      <c r="AF640" s="4">
        <v>66003.768500000006</v>
      </c>
      <c r="AG640" s="4"/>
      <c r="AH640" s="4">
        <v>491095292</v>
      </c>
      <c r="AI640" s="4" t="s">
        <v>1837</v>
      </c>
      <c r="AJ640" s="2" t="s">
        <v>1838</v>
      </c>
      <c r="AK640" s="2" t="s">
        <v>1841</v>
      </c>
      <c r="AL640" s="4">
        <v>1</v>
      </c>
      <c r="AM640" s="4">
        <v>7</v>
      </c>
      <c r="AN640" s="4">
        <v>66003.768500000006</v>
      </c>
      <c r="AO640" s="4">
        <v>9429</v>
      </c>
      <c r="AP640" s="4">
        <v>0</v>
      </c>
      <c r="AQ640" s="77">
        <v>9429</v>
      </c>
      <c r="AR640" s="4"/>
    </row>
    <row r="641" spans="1:44">
      <c r="A641" s="2">
        <v>491095331</v>
      </c>
      <c r="B641" s="10" t="s">
        <v>138</v>
      </c>
      <c r="C641" s="15">
        <v>0</v>
      </c>
      <c r="D641" s="15">
        <v>0</v>
      </c>
      <c r="E641" s="15">
        <v>0</v>
      </c>
      <c r="F641" s="15">
        <v>1</v>
      </c>
      <c r="G641" s="15">
        <v>4</v>
      </c>
      <c r="H641" s="15">
        <v>1</v>
      </c>
      <c r="I641" s="15">
        <v>0.22500000000000001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1</v>
      </c>
      <c r="P641" s="15">
        <v>0</v>
      </c>
      <c r="Q641" s="15">
        <v>6</v>
      </c>
      <c r="R641" s="16">
        <v>1</v>
      </c>
      <c r="S641" s="15">
        <v>4</v>
      </c>
      <c r="U641" s="1">
        <v>2749.2584999999999</v>
      </c>
      <c r="V641" s="1">
        <v>3944.52</v>
      </c>
      <c r="W641" s="1">
        <v>22439.591749999996</v>
      </c>
      <c r="X641" s="1">
        <v>5204.2224999999999</v>
      </c>
      <c r="Y641" s="1">
        <v>919.02749999999992</v>
      </c>
      <c r="Z641" s="1">
        <v>2958.1862500000002</v>
      </c>
      <c r="AA641" s="1">
        <v>1753.3400000000001</v>
      </c>
      <c r="AB641" s="1">
        <v>1479.17</v>
      </c>
      <c r="AC641" s="1">
        <v>6449.2420000000011</v>
      </c>
      <c r="AD641" s="1">
        <v>5338.3045000000002</v>
      </c>
      <c r="AE641" s="1">
        <v>0</v>
      </c>
      <c r="AF641" s="4">
        <v>53234.862999999983</v>
      </c>
      <c r="AG641" s="4"/>
      <c r="AH641" s="4">
        <v>491095331</v>
      </c>
      <c r="AI641" s="4" t="s">
        <v>1837</v>
      </c>
      <c r="AJ641" s="2" t="s">
        <v>1838</v>
      </c>
      <c r="AK641" s="2" t="s">
        <v>1842</v>
      </c>
      <c r="AL641" s="4">
        <v>1</v>
      </c>
      <c r="AM641" s="4">
        <v>6</v>
      </c>
      <c r="AN641" s="4">
        <v>53234.862999999983</v>
      </c>
      <c r="AO641" s="4">
        <v>8872</v>
      </c>
      <c r="AP641" s="4">
        <v>0</v>
      </c>
      <c r="AQ641" s="77">
        <v>8872</v>
      </c>
      <c r="AR641" s="4"/>
    </row>
    <row r="642" spans="1:44">
      <c r="A642" s="2">
        <v>491095650</v>
      </c>
      <c r="B642" s="10" t="s">
        <v>138</v>
      </c>
      <c r="C642" s="15">
        <v>0</v>
      </c>
      <c r="D642" s="15">
        <v>0</v>
      </c>
      <c r="E642" s="15">
        <v>0</v>
      </c>
      <c r="F642" s="15">
        <v>1</v>
      </c>
      <c r="G642" s="15">
        <v>0</v>
      </c>
      <c r="H642" s="15">
        <v>0</v>
      </c>
      <c r="I642" s="15">
        <v>3.7499999999999999E-2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1</v>
      </c>
      <c r="P642" s="15">
        <v>0</v>
      </c>
      <c r="Q642" s="15">
        <v>1</v>
      </c>
      <c r="R642" s="16">
        <v>1</v>
      </c>
      <c r="S642" s="15">
        <v>10</v>
      </c>
      <c r="U642" s="1">
        <v>458.20974999999999</v>
      </c>
      <c r="V642" s="1">
        <v>657.42</v>
      </c>
      <c r="W642" s="1">
        <v>6560.9586249999993</v>
      </c>
      <c r="X642" s="1">
        <v>1063.4137499999999</v>
      </c>
      <c r="Y642" s="1">
        <v>205.50624999999997</v>
      </c>
      <c r="Z642" s="1">
        <v>449.39937500000002</v>
      </c>
      <c r="AA642" s="1">
        <v>219.36</v>
      </c>
      <c r="AB642" s="1">
        <v>130.9</v>
      </c>
      <c r="AC642" s="1">
        <v>1442.047</v>
      </c>
      <c r="AD642" s="1">
        <v>1202.2407499999999</v>
      </c>
      <c r="AE642" s="1">
        <v>0</v>
      </c>
      <c r="AF642" s="4">
        <v>12389.4555</v>
      </c>
      <c r="AG642" s="4"/>
      <c r="AH642" s="4">
        <v>491095650</v>
      </c>
      <c r="AI642" s="4" t="s">
        <v>1837</v>
      </c>
      <c r="AJ642" s="2" t="s">
        <v>1838</v>
      </c>
      <c r="AK642" s="2" t="s">
        <v>1652</v>
      </c>
      <c r="AL642" s="4">
        <v>1</v>
      </c>
      <c r="AM642" s="4">
        <v>1</v>
      </c>
      <c r="AN642" s="4">
        <v>12389.4555</v>
      </c>
      <c r="AO642" s="4">
        <v>12389</v>
      </c>
      <c r="AP642" s="4">
        <v>0</v>
      </c>
      <c r="AQ642" s="77">
        <v>12389</v>
      </c>
      <c r="AR642" s="4"/>
    </row>
    <row r="643" spans="1:44">
      <c r="A643" s="2">
        <v>491095763</v>
      </c>
      <c r="B643" s="10" t="s">
        <v>138</v>
      </c>
      <c r="C643" s="15">
        <v>0</v>
      </c>
      <c r="D643" s="15">
        <v>0</v>
      </c>
      <c r="E643" s="15">
        <v>0</v>
      </c>
      <c r="F643" s="15">
        <v>0</v>
      </c>
      <c r="G643" s="15">
        <v>0</v>
      </c>
      <c r="H643" s="15">
        <v>1</v>
      </c>
      <c r="I643" s="15">
        <v>3.7499999999999999E-2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1</v>
      </c>
      <c r="R643" s="16">
        <v>1</v>
      </c>
      <c r="S643" s="15">
        <v>1</v>
      </c>
      <c r="U643" s="1">
        <v>458.20974999999999</v>
      </c>
      <c r="V643" s="1">
        <v>657.42</v>
      </c>
      <c r="W643" s="1">
        <v>4211.9586250000002</v>
      </c>
      <c r="X643" s="1">
        <v>753.59375</v>
      </c>
      <c r="Y643" s="1">
        <v>140.38624999999999</v>
      </c>
      <c r="Z643" s="1">
        <v>711.18937500000004</v>
      </c>
      <c r="AA643" s="1">
        <v>366.02</v>
      </c>
      <c r="AB643" s="1">
        <v>493.03</v>
      </c>
      <c r="AC643" s="1">
        <v>985.16699999999992</v>
      </c>
      <c r="AD643" s="1">
        <v>808.49074999999993</v>
      </c>
      <c r="AE643" s="1">
        <v>0</v>
      </c>
      <c r="AF643" s="4">
        <v>9585.4654999999984</v>
      </c>
      <c r="AG643" s="4"/>
      <c r="AH643" s="4">
        <v>491095763</v>
      </c>
      <c r="AI643" s="4" t="s">
        <v>1837</v>
      </c>
      <c r="AJ643" s="2" t="s">
        <v>1838</v>
      </c>
      <c r="AK643" s="2" t="s">
        <v>1843</v>
      </c>
      <c r="AL643" s="4">
        <v>1</v>
      </c>
      <c r="AM643" s="4">
        <v>1</v>
      </c>
      <c r="AN643" s="4">
        <v>9585.4654999999984</v>
      </c>
      <c r="AO643" s="4">
        <v>9585</v>
      </c>
      <c r="AP643" s="4">
        <v>0</v>
      </c>
      <c r="AQ643" s="77">
        <v>9585</v>
      </c>
      <c r="AR643" s="4"/>
    </row>
    <row r="644" spans="1:44">
      <c r="A644" s="2">
        <v>492281281</v>
      </c>
      <c r="B644" s="10" t="s">
        <v>685</v>
      </c>
      <c r="C644" s="15">
        <v>0</v>
      </c>
      <c r="D644" s="15">
        <v>0</v>
      </c>
      <c r="E644" s="15">
        <v>53</v>
      </c>
      <c r="F644" s="15">
        <v>278</v>
      </c>
      <c r="G644" s="15">
        <v>0</v>
      </c>
      <c r="H644" s="15">
        <v>0</v>
      </c>
      <c r="I644" s="15">
        <v>13.6875</v>
      </c>
      <c r="J644" s="15">
        <v>0</v>
      </c>
      <c r="K644" s="15">
        <v>0</v>
      </c>
      <c r="L644" s="15">
        <v>0</v>
      </c>
      <c r="M644" s="15">
        <v>34</v>
      </c>
      <c r="N644" s="15">
        <v>0</v>
      </c>
      <c r="O644" s="15">
        <v>238</v>
      </c>
      <c r="P644" s="15">
        <v>49</v>
      </c>
      <c r="Q644" s="15">
        <v>365</v>
      </c>
      <c r="R644" s="16">
        <v>1</v>
      </c>
      <c r="S644" s="15">
        <v>10</v>
      </c>
      <c r="U644" s="1">
        <v>167246.55875</v>
      </c>
      <c r="V644" s="1">
        <v>239958.29999999996</v>
      </c>
      <c r="W644" s="1">
        <v>2194239.6381249996</v>
      </c>
      <c r="X644" s="1">
        <v>382878.05874999997</v>
      </c>
      <c r="Y644" s="1">
        <v>70888.121249999997</v>
      </c>
      <c r="Z644" s="1">
        <v>164030.77187500003</v>
      </c>
      <c r="AA644" s="1">
        <v>82535.820000000007</v>
      </c>
      <c r="AB644" s="1">
        <v>45466.11</v>
      </c>
      <c r="AC644" s="1">
        <v>497437.75500000006</v>
      </c>
      <c r="AD644" s="1">
        <v>419813.88375000004</v>
      </c>
      <c r="AE644" s="1">
        <v>0</v>
      </c>
      <c r="AF644" s="4">
        <v>4264495.0174999991</v>
      </c>
      <c r="AG644" s="4"/>
      <c r="AH644" s="4">
        <v>492281281</v>
      </c>
      <c r="AI644" s="4" t="s">
        <v>1844</v>
      </c>
      <c r="AJ644" s="2" t="s">
        <v>1709</v>
      </c>
      <c r="AK644" s="2" t="s">
        <v>1709</v>
      </c>
      <c r="AL644" s="4">
        <v>1</v>
      </c>
      <c r="AM644" s="4">
        <v>365</v>
      </c>
      <c r="AN644" s="4">
        <v>4264495.0174999991</v>
      </c>
      <c r="AO644" s="4">
        <v>11684</v>
      </c>
      <c r="AP644" s="4">
        <v>0</v>
      </c>
      <c r="AQ644" s="77">
        <v>11684</v>
      </c>
      <c r="AR644" s="4"/>
    </row>
    <row r="645" spans="1:44">
      <c r="A645" s="2">
        <v>492281325</v>
      </c>
      <c r="B645" s="10" t="s">
        <v>685</v>
      </c>
      <c r="C645" s="15">
        <v>0</v>
      </c>
      <c r="D645" s="15">
        <v>0</v>
      </c>
      <c r="E645" s="15">
        <v>1</v>
      </c>
      <c r="F645" s="15">
        <v>0</v>
      </c>
      <c r="G645" s="15">
        <v>0</v>
      </c>
      <c r="H645" s="15">
        <v>0</v>
      </c>
      <c r="I645" s="15">
        <v>3.7499999999999999E-2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1</v>
      </c>
      <c r="Q645" s="15">
        <v>1</v>
      </c>
      <c r="R645" s="16">
        <v>1</v>
      </c>
      <c r="S645" s="15">
        <v>10</v>
      </c>
      <c r="U645" s="1">
        <v>458.20974999999999</v>
      </c>
      <c r="V645" s="1">
        <v>657.42</v>
      </c>
      <c r="W645" s="1">
        <v>6560.9986250000002</v>
      </c>
      <c r="X645" s="1">
        <v>1063.4137499999999</v>
      </c>
      <c r="Y645" s="1">
        <v>205.48624999999998</v>
      </c>
      <c r="Z645" s="1">
        <v>449.39937500000002</v>
      </c>
      <c r="AA645" s="1">
        <v>219.36</v>
      </c>
      <c r="AB645" s="1">
        <v>87.27</v>
      </c>
      <c r="AC645" s="1">
        <v>1442.047</v>
      </c>
      <c r="AD645" s="1">
        <v>1202.19075</v>
      </c>
      <c r="AE645" s="1">
        <v>0</v>
      </c>
      <c r="AF645" s="4">
        <v>12345.795500000002</v>
      </c>
      <c r="AG645" s="4"/>
      <c r="AH645" s="4">
        <v>492281325</v>
      </c>
      <c r="AI645" s="4" t="s">
        <v>1844</v>
      </c>
      <c r="AJ645" s="2" t="s">
        <v>1709</v>
      </c>
      <c r="AK645" s="2" t="s">
        <v>1756</v>
      </c>
      <c r="AL645" s="4">
        <v>1</v>
      </c>
      <c r="AM645" s="4">
        <v>1</v>
      </c>
      <c r="AN645" s="4">
        <v>12345.795500000002</v>
      </c>
      <c r="AO645" s="4">
        <v>12346</v>
      </c>
      <c r="AP645" s="4">
        <v>0</v>
      </c>
      <c r="AQ645" s="77">
        <v>12346</v>
      </c>
      <c r="AR645" s="4"/>
    </row>
    <row r="646" spans="1:44">
      <c r="A646" s="2">
        <v>493093035</v>
      </c>
      <c r="B646" s="10" t="s">
        <v>1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17</v>
      </c>
      <c r="I646" s="15">
        <v>1.05</v>
      </c>
      <c r="J646" s="15">
        <v>0</v>
      </c>
      <c r="K646" s="15">
        <v>0</v>
      </c>
      <c r="L646" s="15">
        <v>0</v>
      </c>
      <c r="M646" s="15">
        <v>11</v>
      </c>
      <c r="N646" s="15">
        <v>0</v>
      </c>
      <c r="O646" s="15">
        <v>0</v>
      </c>
      <c r="P646" s="15">
        <v>11</v>
      </c>
      <c r="Q646" s="15">
        <v>28</v>
      </c>
      <c r="R646" s="16">
        <v>1.042</v>
      </c>
      <c r="S646" s="15">
        <v>9</v>
      </c>
      <c r="U646" s="1">
        <v>13368.727666000001</v>
      </c>
      <c r="V646" s="1">
        <v>19180.885920000001</v>
      </c>
      <c r="W646" s="1">
        <v>166938.51938300001</v>
      </c>
      <c r="X646" s="1">
        <v>23762.08581</v>
      </c>
      <c r="Y646" s="1">
        <v>5317.7584299999999</v>
      </c>
      <c r="Z646" s="1">
        <v>17033.612500000003</v>
      </c>
      <c r="AA646" s="1">
        <v>9830.4676600000003</v>
      </c>
      <c r="AB646" s="1">
        <v>10233.90922</v>
      </c>
      <c r="AC646" s="1">
        <v>37318.986172000004</v>
      </c>
      <c r="AD646" s="1">
        <v>29075.051000000003</v>
      </c>
      <c r="AE646" s="1">
        <v>0</v>
      </c>
      <c r="AF646" s="4">
        <v>332060.00376099994</v>
      </c>
      <c r="AG646" s="4"/>
      <c r="AH646" s="4">
        <v>493093035</v>
      </c>
      <c r="AI646" s="4" t="s">
        <v>1845</v>
      </c>
      <c r="AJ646" s="2" t="s">
        <v>1562</v>
      </c>
      <c r="AK646" s="2" t="s">
        <v>1559</v>
      </c>
      <c r="AL646" s="4">
        <v>1</v>
      </c>
      <c r="AM646" s="4">
        <v>28</v>
      </c>
      <c r="AN646" s="4">
        <v>332060.00376099994</v>
      </c>
      <c r="AO646" s="4">
        <v>11859</v>
      </c>
      <c r="AP646" s="4">
        <v>0</v>
      </c>
      <c r="AQ646" s="77">
        <v>11859</v>
      </c>
      <c r="AR646" s="4"/>
    </row>
    <row r="647" spans="1:44">
      <c r="A647" s="2">
        <v>493093057</v>
      </c>
      <c r="B647" s="10" t="s">
        <v>1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33</v>
      </c>
      <c r="I647" s="15">
        <v>2.5125000000000002</v>
      </c>
      <c r="J647" s="15">
        <v>0</v>
      </c>
      <c r="K647" s="15">
        <v>0</v>
      </c>
      <c r="L647" s="15">
        <v>0</v>
      </c>
      <c r="M647" s="15">
        <v>34</v>
      </c>
      <c r="N647" s="15">
        <v>0</v>
      </c>
      <c r="O647" s="15">
        <v>0</v>
      </c>
      <c r="P647" s="15">
        <v>20</v>
      </c>
      <c r="Q647" s="15">
        <v>67</v>
      </c>
      <c r="R647" s="16">
        <v>1.042</v>
      </c>
      <c r="S647" s="15">
        <v>7</v>
      </c>
      <c r="U647" s="1">
        <v>31989.455486500003</v>
      </c>
      <c r="V647" s="1">
        <v>45897.119879999998</v>
      </c>
      <c r="W647" s="1">
        <v>382160.30204575002</v>
      </c>
      <c r="X647" s="1">
        <v>58098.482702499998</v>
      </c>
      <c r="Y647" s="1">
        <v>12520.045497499999</v>
      </c>
      <c r="Z647" s="1">
        <v>38748.828125</v>
      </c>
      <c r="AA647" s="1">
        <v>22930.585439999999</v>
      </c>
      <c r="AB647" s="1">
        <v>21590.854780000001</v>
      </c>
      <c r="AC647" s="1">
        <v>87864.346137999994</v>
      </c>
      <c r="AD647" s="1">
        <v>69385.040250000005</v>
      </c>
      <c r="AE647" s="1">
        <v>0</v>
      </c>
      <c r="AF647" s="4">
        <v>771185.06034525018</v>
      </c>
      <c r="AG647" s="4"/>
      <c r="AH647" s="4">
        <v>493093057</v>
      </c>
      <c r="AI647" s="4" t="s">
        <v>1845</v>
      </c>
      <c r="AJ647" s="2" t="s">
        <v>1562</v>
      </c>
      <c r="AK647" s="2" t="s">
        <v>1561</v>
      </c>
      <c r="AL647" s="4">
        <v>1</v>
      </c>
      <c r="AM647" s="4">
        <v>67</v>
      </c>
      <c r="AN647" s="4">
        <v>771185.06034525018</v>
      </c>
      <c r="AO647" s="4">
        <v>11510</v>
      </c>
      <c r="AP647" s="4">
        <v>0</v>
      </c>
      <c r="AQ647" s="77">
        <v>11510</v>
      </c>
      <c r="AR647" s="4"/>
    </row>
    <row r="648" spans="1:44">
      <c r="A648" s="2">
        <v>493093093</v>
      </c>
      <c r="B648" s="10" t="s">
        <v>1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8</v>
      </c>
      <c r="I648" s="15">
        <v>1.0125</v>
      </c>
      <c r="J648" s="15">
        <v>0</v>
      </c>
      <c r="K648" s="15">
        <v>0</v>
      </c>
      <c r="L648" s="15">
        <v>0</v>
      </c>
      <c r="M648" s="15">
        <v>19</v>
      </c>
      <c r="N648" s="15">
        <v>0</v>
      </c>
      <c r="O648" s="15">
        <v>0</v>
      </c>
      <c r="P648" s="15">
        <v>5</v>
      </c>
      <c r="Q648" s="15">
        <v>27</v>
      </c>
      <c r="R648" s="16">
        <v>1.042</v>
      </c>
      <c r="S648" s="15">
        <v>4</v>
      </c>
      <c r="U648" s="1">
        <v>12891.273106500001</v>
      </c>
      <c r="V648" s="1">
        <v>18495.85428</v>
      </c>
      <c r="W648" s="1">
        <v>147026.33845575</v>
      </c>
      <c r="X648" s="1">
        <v>24267.920802500001</v>
      </c>
      <c r="Y648" s="1">
        <v>5013.4253974999992</v>
      </c>
      <c r="Z648" s="1">
        <v>14228.103125</v>
      </c>
      <c r="AA648" s="1">
        <v>8831.9607400000023</v>
      </c>
      <c r="AB648" s="1">
        <v>6701.4562800000003</v>
      </c>
      <c r="AC648" s="1">
        <v>35183.972978000005</v>
      </c>
      <c r="AD648" s="1">
        <v>28315.010250000003</v>
      </c>
      <c r="AE648" s="1">
        <v>0</v>
      </c>
      <c r="AF648" s="4">
        <v>300955.31541525002</v>
      </c>
      <c r="AG648" s="4"/>
      <c r="AH648" s="4">
        <v>493093093</v>
      </c>
      <c r="AI648" s="4" t="s">
        <v>1845</v>
      </c>
      <c r="AJ648" s="2" t="s">
        <v>1562</v>
      </c>
      <c r="AK648" s="2" t="s">
        <v>1562</v>
      </c>
      <c r="AL648" s="4">
        <v>1</v>
      </c>
      <c r="AM648" s="4">
        <v>27</v>
      </c>
      <c r="AN648" s="4">
        <v>300955.31541525002</v>
      </c>
      <c r="AO648" s="4">
        <v>11146</v>
      </c>
      <c r="AP648" s="4">
        <v>0</v>
      </c>
      <c r="AQ648" s="77">
        <v>11146</v>
      </c>
      <c r="AR648" s="4"/>
    </row>
    <row r="649" spans="1:44">
      <c r="A649" s="2">
        <v>493093163</v>
      </c>
      <c r="B649" s="10" t="s">
        <v>1</v>
      </c>
      <c r="C649" s="15">
        <v>0</v>
      </c>
      <c r="D649" s="15">
        <v>0</v>
      </c>
      <c r="E649" s="15">
        <v>0</v>
      </c>
      <c r="F649" s="15">
        <v>0</v>
      </c>
      <c r="G649" s="15">
        <v>0</v>
      </c>
      <c r="H649" s="15">
        <v>9</v>
      </c>
      <c r="I649" s="15">
        <v>0.48749999999999999</v>
      </c>
      <c r="J649" s="15">
        <v>0</v>
      </c>
      <c r="K649" s="15">
        <v>0</v>
      </c>
      <c r="L649" s="15">
        <v>0</v>
      </c>
      <c r="M649" s="15">
        <v>4</v>
      </c>
      <c r="N649" s="15">
        <v>0</v>
      </c>
      <c r="O649" s="15">
        <v>0</v>
      </c>
      <c r="P649" s="15">
        <v>6</v>
      </c>
      <c r="Q649" s="15">
        <v>13</v>
      </c>
      <c r="R649" s="16">
        <v>1.042</v>
      </c>
      <c r="S649" s="15">
        <v>9</v>
      </c>
      <c r="U649" s="1">
        <v>6206.9092735000004</v>
      </c>
      <c r="V649" s="1">
        <v>8905.4113199999993</v>
      </c>
      <c r="W649" s="1">
        <v>79751.326974249998</v>
      </c>
      <c r="X649" s="1">
        <v>10853.720777500001</v>
      </c>
      <c r="Y649" s="1">
        <v>2492.9446224999997</v>
      </c>
      <c r="Z649" s="1">
        <v>8198.301875000001</v>
      </c>
      <c r="AA649" s="1">
        <v>4649.5498799999996</v>
      </c>
      <c r="AB649" s="1">
        <v>5169.2265399999997</v>
      </c>
      <c r="AC649" s="1">
        <v>17494.878862000005</v>
      </c>
      <c r="AD649" s="1">
        <v>13501.759750000001</v>
      </c>
      <c r="AE649" s="1">
        <v>0</v>
      </c>
      <c r="AF649" s="4">
        <v>157224.02987475001</v>
      </c>
      <c r="AG649" s="4"/>
      <c r="AH649" s="4">
        <v>493093163</v>
      </c>
      <c r="AI649" s="4" t="s">
        <v>1845</v>
      </c>
      <c r="AJ649" s="2" t="s">
        <v>1562</v>
      </c>
      <c r="AK649" s="2" t="s">
        <v>1565</v>
      </c>
      <c r="AL649" s="4">
        <v>1</v>
      </c>
      <c r="AM649" s="4">
        <v>13</v>
      </c>
      <c r="AN649" s="4">
        <v>157224.02987475001</v>
      </c>
      <c r="AO649" s="4">
        <v>12094</v>
      </c>
      <c r="AP649" s="4">
        <v>0</v>
      </c>
      <c r="AQ649" s="77">
        <v>12094</v>
      </c>
      <c r="AR649" s="4"/>
    </row>
    <row r="650" spans="1:44">
      <c r="A650" s="2">
        <v>493093165</v>
      </c>
      <c r="B650" s="10" t="s">
        <v>1</v>
      </c>
      <c r="C650" s="15">
        <v>0</v>
      </c>
      <c r="D650" s="15">
        <v>0</v>
      </c>
      <c r="E650" s="15">
        <v>0</v>
      </c>
      <c r="F650" s="15">
        <v>0</v>
      </c>
      <c r="G650" s="15">
        <v>0</v>
      </c>
      <c r="H650" s="15">
        <v>3</v>
      </c>
      <c r="I650" s="15">
        <v>0.15</v>
      </c>
      <c r="J650" s="15">
        <v>0</v>
      </c>
      <c r="K650" s="15">
        <v>0</v>
      </c>
      <c r="L650" s="15">
        <v>0</v>
      </c>
      <c r="M650" s="15">
        <v>1</v>
      </c>
      <c r="N650" s="15">
        <v>0</v>
      </c>
      <c r="O650" s="15">
        <v>0</v>
      </c>
      <c r="P650" s="15">
        <v>0</v>
      </c>
      <c r="Q650" s="15">
        <v>4</v>
      </c>
      <c r="R650" s="16">
        <v>1.042</v>
      </c>
      <c r="S650" s="15">
        <v>1</v>
      </c>
      <c r="U650" s="1">
        <v>1909.8182380000001</v>
      </c>
      <c r="V650" s="1">
        <v>2740.1265600000002</v>
      </c>
      <c r="W650" s="1">
        <v>18221.125249000001</v>
      </c>
      <c r="X650" s="1">
        <v>3302.3637100000001</v>
      </c>
      <c r="Y650" s="1">
        <v>622.72525000000007</v>
      </c>
      <c r="Z650" s="1">
        <v>2582.9675000000002</v>
      </c>
      <c r="AA650" s="1">
        <v>1448.4321</v>
      </c>
      <c r="AB650" s="1">
        <v>1677.6095800000001</v>
      </c>
      <c r="AC650" s="1">
        <v>4370.1146559999997</v>
      </c>
      <c r="AD650" s="1">
        <v>3493.9029999999998</v>
      </c>
      <c r="AE650" s="1">
        <v>0</v>
      </c>
      <c r="AF650" s="4">
        <v>40369.185842999999</v>
      </c>
      <c r="AG650" s="4"/>
      <c r="AH650" s="4">
        <v>493093165</v>
      </c>
      <c r="AI650" s="4" t="s">
        <v>1845</v>
      </c>
      <c r="AJ650" s="2" t="s">
        <v>1562</v>
      </c>
      <c r="AK650" s="2" t="s">
        <v>1631</v>
      </c>
      <c r="AL650" s="4">
        <v>1</v>
      </c>
      <c r="AM650" s="4">
        <v>4</v>
      </c>
      <c r="AN650" s="4">
        <v>40369.185842999999</v>
      </c>
      <c r="AO650" s="4">
        <v>10092</v>
      </c>
      <c r="AP650" s="4">
        <v>0</v>
      </c>
      <c r="AQ650" s="77">
        <v>10092</v>
      </c>
      <c r="AR650" s="4"/>
    </row>
    <row r="651" spans="1:44">
      <c r="A651" s="2">
        <v>493093178</v>
      </c>
      <c r="B651" s="10" t="s">
        <v>1</v>
      </c>
      <c r="C651" s="15">
        <v>0</v>
      </c>
      <c r="D651" s="15">
        <v>0</v>
      </c>
      <c r="E651" s="15">
        <v>0</v>
      </c>
      <c r="F651" s="15">
        <v>0</v>
      </c>
      <c r="G651" s="15">
        <v>0</v>
      </c>
      <c r="H651" s="15">
        <v>1</v>
      </c>
      <c r="I651" s="15">
        <v>3.7499999999999999E-2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1</v>
      </c>
      <c r="Q651" s="15">
        <v>1</v>
      </c>
      <c r="R651" s="16">
        <v>1.042</v>
      </c>
      <c r="S651" s="15">
        <v>10</v>
      </c>
      <c r="U651" s="1">
        <v>477.45455950000002</v>
      </c>
      <c r="V651" s="1">
        <v>685.03164000000004</v>
      </c>
      <c r="W651" s="1">
        <v>7760.3769272500003</v>
      </c>
      <c r="X651" s="1">
        <v>785.24468750000005</v>
      </c>
      <c r="Y651" s="1">
        <v>220.4832925</v>
      </c>
      <c r="Z651" s="1">
        <v>711.18937500000004</v>
      </c>
      <c r="AA651" s="1">
        <v>381.39283999999998</v>
      </c>
      <c r="AB651" s="1">
        <v>513.73725999999999</v>
      </c>
      <c r="AC651" s="1">
        <v>1547.252254</v>
      </c>
      <c r="AD651" s="1">
        <v>1136.94075</v>
      </c>
      <c r="AE651" s="1">
        <v>0</v>
      </c>
      <c r="AF651" s="4">
        <v>14219.103585750001</v>
      </c>
      <c r="AG651" s="4"/>
      <c r="AH651" s="4">
        <v>493093178</v>
      </c>
      <c r="AI651" s="4" t="s">
        <v>1845</v>
      </c>
      <c r="AJ651" s="2" t="s">
        <v>1562</v>
      </c>
      <c r="AK651" s="2" t="s">
        <v>1777</v>
      </c>
      <c r="AL651" s="4">
        <v>1</v>
      </c>
      <c r="AM651" s="4">
        <v>1</v>
      </c>
      <c r="AN651" s="4">
        <v>14219.103585750001</v>
      </c>
      <c r="AO651" s="4">
        <v>14219</v>
      </c>
      <c r="AP651" s="4">
        <v>0</v>
      </c>
      <c r="AQ651" s="77">
        <v>14219</v>
      </c>
      <c r="AR651" s="4"/>
    </row>
    <row r="652" spans="1:44">
      <c r="A652" s="2">
        <v>493093248</v>
      </c>
      <c r="B652" s="10" t="s">
        <v>1</v>
      </c>
      <c r="C652" s="15">
        <v>0</v>
      </c>
      <c r="D652" s="15">
        <v>0</v>
      </c>
      <c r="E652" s="15">
        <v>0</v>
      </c>
      <c r="F652" s="15">
        <v>0</v>
      </c>
      <c r="G652" s="15">
        <v>0</v>
      </c>
      <c r="H652" s="15">
        <v>6</v>
      </c>
      <c r="I652" s="15">
        <v>0.41249999999999998</v>
      </c>
      <c r="J652" s="15">
        <v>0</v>
      </c>
      <c r="K652" s="15">
        <v>0</v>
      </c>
      <c r="L652" s="15">
        <v>0</v>
      </c>
      <c r="M652" s="15">
        <v>5</v>
      </c>
      <c r="N652" s="15">
        <v>0</v>
      </c>
      <c r="O652" s="15">
        <v>0</v>
      </c>
      <c r="P652" s="15">
        <v>3</v>
      </c>
      <c r="Q652" s="15">
        <v>11</v>
      </c>
      <c r="R652" s="16">
        <v>1.042</v>
      </c>
      <c r="S652" s="15">
        <v>6</v>
      </c>
      <c r="U652" s="1">
        <v>5252.0001545000005</v>
      </c>
      <c r="V652" s="1">
        <v>7535.3480399999989</v>
      </c>
      <c r="W652" s="1">
        <v>61329.05117975</v>
      </c>
      <c r="X652" s="1">
        <v>9444.6163625000008</v>
      </c>
      <c r="Y652" s="1">
        <v>2011.0586975000003</v>
      </c>
      <c r="Z652" s="1">
        <v>6514.1331250000003</v>
      </c>
      <c r="AA652" s="1">
        <v>3809.6249399999997</v>
      </c>
      <c r="AB652" s="1">
        <v>3764.4125599999998</v>
      </c>
      <c r="AC652" s="1">
        <v>14113.345034</v>
      </c>
      <c r="AD652" s="1">
        <v>11140.318249999998</v>
      </c>
      <c r="AE652" s="1">
        <v>0</v>
      </c>
      <c r="AF652" s="4">
        <v>124913.90834324999</v>
      </c>
      <c r="AG652" s="4"/>
      <c r="AH652" s="4">
        <v>493093248</v>
      </c>
      <c r="AI652" s="4" t="s">
        <v>1845</v>
      </c>
      <c r="AJ652" s="2" t="s">
        <v>1562</v>
      </c>
      <c r="AK652" s="2" t="s">
        <v>1566</v>
      </c>
      <c r="AL652" s="4">
        <v>1</v>
      </c>
      <c r="AM652" s="4">
        <v>11</v>
      </c>
      <c r="AN652" s="4">
        <v>124913.90834324999</v>
      </c>
      <c r="AO652" s="4">
        <v>11356</v>
      </c>
      <c r="AP652" s="4">
        <v>0</v>
      </c>
      <c r="AQ652" s="77">
        <v>11356</v>
      </c>
      <c r="AR652" s="4"/>
    </row>
    <row r="653" spans="1:44">
      <c r="A653" s="2">
        <v>493093262</v>
      </c>
      <c r="B653" s="10" t="s">
        <v>1</v>
      </c>
      <c r="C653" s="15">
        <v>0</v>
      </c>
      <c r="D653" s="15">
        <v>0</v>
      </c>
      <c r="E653" s="15">
        <v>0</v>
      </c>
      <c r="F653" s="15">
        <v>0</v>
      </c>
      <c r="G653" s="15">
        <v>0</v>
      </c>
      <c r="H653" s="15">
        <v>1</v>
      </c>
      <c r="I653" s="15">
        <v>3.7499999999999999E-2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1</v>
      </c>
      <c r="R653" s="16">
        <v>1.042</v>
      </c>
      <c r="S653" s="15">
        <v>1</v>
      </c>
      <c r="U653" s="1">
        <v>477.45455950000002</v>
      </c>
      <c r="V653" s="1">
        <v>685.03164000000004</v>
      </c>
      <c r="W653" s="1">
        <v>4388.8608872500008</v>
      </c>
      <c r="X653" s="1">
        <v>785.24468750000005</v>
      </c>
      <c r="Y653" s="1">
        <v>146.28247249999998</v>
      </c>
      <c r="Z653" s="1">
        <v>711.18937500000004</v>
      </c>
      <c r="AA653" s="1">
        <v>381.39283999999998</v>
      </c>
      <c r="AB653" s="1">
        <v>513.73725999999999</v>
      </c>
      <c r="AC653" s="1">
        <v>1026.5440140000001</v>
      </c>
      <c r="AD653" s="1">
        <v>808.49074999999993</v>
      </c>
      <c r="AE653" s="1">
        <v>0</v>
      </c>
      <c r="AF653" s="4">
        <v>9924.2284857500017</v>
      </c>
      <c r="AG653" s="4"/>
      <c r="AH653" s="4">
        <v>493093262</v>
      </c>
      <c r="AI653" s="4" t="s">
        <v>1845</v>
      </c>
      <c r="AJ653" s="2" t="s">
        <v>1562</v>
      </c>
      <c r="AK653" s="2" t="s">
        <v>1641</v>
      </c>
      <c r="AL653" s="4">
        <v>1</v>
      </c>
      <c r="AM653" s="4">
        <v>1</v>
      </c>
      <c r="AN653" s="4">
        <v>9924.2284857500017</v>
      </c>
      <c r="AO653" s="4">
        <v>9924</v>
      </c>
      <c r="AP653" s="4">
        <v>0</v>
      </c>
      <c r="AQ653" s="77">
        <v>9924</v>
      </c>
      <c r="AR653" s="4"/>
    </row>
    <row r="654" spans="1:44">
      <c r="A654" s="2">
        <v>493093274</v>
      </c>
      <c r="B654" s="10" t="s">
        <v>1</v>
      </c>
      <c r="C654" s="15">
        <v>0</v>
      </c>
      <c r="D654" s="15">
        <v>0</v>
      </c>
      <c r="E654" s="15">
        <v>0</v>
      </c>
      <c r="F654" s="15">
        <v>0</v>
      </c>
      <c r="G654" s="15">
        <v>0</v>
      </c>
      <c r="H654" s="15">
        <v>1</v>
      </c>
      <c r="I654" s="15">
        <v>3.7499999999999999E-2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1</v>
      </c>
      <c r="R654" s="16">
        <v>1.042</v>
      </c>
      <c r="S654" s="15">
        <v>1</v>
      </c>
      <c r="U654" s="1">
        <v>477.45455950000002</v>
      </c>
      <c r="V654" s="1">
        <v>685.03164000000004</v>
      </c>
      <c r="W654" s="1">
        <v>4388.8608872500008</v>
      </c>
      <c r="X654" s="1">
        <v>785.24468750000005</v>
      </c>
      <c r="Y654" s="1">
        <v>146.28247249999998</v>
      </c>
      <c r="Z654" s="1">
        <v>711.18937500000004</v>
      </c>
      <c r="AA654" s="1">
        <v>381.39283999999998</v>
      </c>
      <c r="AB654" s="1">
        <v>513.73725999999999</v>
      </c>
      <c r="AC654" s="1">
        <v>1026.5440140000001</v>
      </c>
      <c r="AD654" s="1">
        <v>808.49074999999993</v>
      </c>
      <c r="AE654" s="1">
        <v>0</v>
      </c>
      <c r="AF654" s="4">
        <v>9924.2284857500017</v>
      </c>
      <c r="AG654" s="4"/>
      <c r="AH654" s="4">
        <v>493093274</v>
      </c>
      <c r="AI654" s="4" t="s">
        <v>1845</v>
      </c>
      <c r="AJ654" s="2" t="s">
        <v>1562</v>
      </c>
      <c r="AK654" s="2" t="s">
        <v>1609</v>
      </c>
      <c r="AL654" s="4">
        <v>1</v>
      </c>
      <c r="AM654" s="4">
        <v>1</v>
      </c>
      <c r="AN654" s="4">
        <v>9924.2284857500017</v>
      </c>
      <c r="AO654" s="4">
        <v>9924</v>
      </c>
      <c r="AP654" s="4">
        <v>0</v>
      </c>
      <c r="AQ654" s="77">
        <v>9924</v>
      </c>
      <c r="AR654" s="4"/>
    </row>
    <row r="655" spans="1:44">
      <c r="A655" s="2">
        <v>493093308</v>
      </c>
      <c r="B655" s="10" t="s">
        <v>1</v>
      </c>
      <c r="C655" s="15">
        <v>0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3.7499999999999999E-2</v>
      </c>
      <c r="J655" s="15">
        <v>0</v>
      </c>
      <c r="K655" s="15">
        <v>0</v>
      </c>
      <c r="L655" s="15">
        <v>0</v>
      </c>
      <c r="M655" s="15">
        <v>1</v>
      </c>
      <c r="N655" s="15">
        <v>0</v>
      </c>
      <c r="O655" s="15">
        <v>0</v>
      </c>
      <c r="P655" s="15">
        <v>0</v>
      </c>
      <c r="Q655" s="15">
        <v>1</v>
      </c>
      <c r="R655" s="16">
        <v>1.042</v>
      </c>
      <c r="S655" s="15">
        <v>1</v>
      </c>
      <c r="U655" s="1">
        <v>477.45455950000002</v>
      </c>
      <c r="V655" s="1">
        <v>685.03164000000004</v>
      </c>
      <c r="W655" s="1">
        <v>5054.54258725</v>
      </c>
      <c r="X655" s="1">
        <v>946.62964750000015</v>
      </c>
      <c r="Y655" s="1">
        <v>183.87783250000001</v>
      </c>
      <c r="Z655" s="1">
        <v>449.39937500000002</v>
      </c>
      <c r="AA655" s="1">
        <v>304.25358</v>
      </c>
      <c r="AB655" s="1">
        <v>136.39780000000002</v>
      </c>
      <c r="AC655" s="1">
        <v>1290.4826140000002</v>
      </c>
      <c r="AD655" s="1">
        <v>1068.43075</v>
      </c>
      <c r="AE655" s="1">
        <v>0</v>
      </c>
      <c r="AF655" s="4">
        <v>10596.50038575</v>
      </c>
      <c r="AG655" s="4"/>
      <c r="AH655" s="4">
        <v>493093308</v>
      </c>
      <c r="AI655" s="4" t="s">
        <v>1845</v>
      </c>
      <c r="AJ655" s="2" t="s">
        <v>1562</v>
      </c>
      <c r="AK655" s="2" t="s">
        <v>1567</v>
      </c>
      <c r="AL655" s="4">
        <v>1</v>
      </c>
      <c r="AM655" s="4">
        <v>1</v>
      </c>
      <c r="AN655" s="4">
        <v>10596.50038575</v>
      </c>
      <c r="AO655" s="4">
        <v>10597</v>
      </c>
      <c r="AP655" s="4">
        <v>0</v>
      </c>
      <c r="AQ655" s="77">
        <v>10597</v>
      </c>
      <c r="AR655" s="4"/>
    </row>
    <row r="656" spans="1:44">
      <c r="A656" s="2">
        <v>493093346</v>
      </c>
      <c r="B656" s="10" t="s">
        <v>1</v>
      </c>
      <c r="C656" s="15">
        <v>0</v>
      </c>
      <c r="D656" s="15">
        <v>0</v>
      </c>
      <c r="E656" s="15">
        <v>0</v>
      </c>
      <c r="F656" s="15">
        <v>0</v>
      </c>
      <c r="G656" s="15">
        <v>0</v>
      </c>
      <c r="H656" s="15">
        <v>1</v>
      </c>
      <c r="I656" s="15">
        <v>3.7499999999999999E-2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1</v>
      </c>
      <c r="R656" s="16">
        <v>1.042</v>
      </c>
      <c r="S656" s="15">
        <v>1</v>
      </c>
      <c r="U656" s="1">
        <v>477.45455950000002</v>
      </c>
      <c r="V656" s="1">
        <v>685.03164000000004</v>
      </c>
      <c r="W656" s="1">
        <v>4388.8608872500008</v>
      </c>
      <c r="X656" s="1">
        <v>785.24468750000005</v>
      </c>
      <c r="Y656" s="1">
        <v>146.28247249999998</v>
      </c>
      <c r="Z656" s="1">
        <v>711.18937500000004</v>
      </c>
      <c r="AA656" s="1">
        <v>381.39283999999998</v>
      </c>
      <c r="AB656" s="1">
        <v>513.73725999999999</v>
      </c>
      <c r="AC656" s="1">
        <v>1026.5440140000001</v>
      </c>
      <c r="AD656" s="1">
        <v>808.49074999999993</v>
      </c>
      <c r="AE656" s="1">
        <v>0</v>
      </c>
      <c r="AF656" s="4">
        <v>9924.2284857500017</v>
      </c>
      <c r="AG656" s="4"/>
      <c r="AH656" s="4">
        <v>493093346</v>
      </c>
      <c r="AI656" s="4" t="s">
        <v>1845</v>
      </c>
      <c r="AJ656" s="2" t="s">
        <v>1562</v>
      </c>
      <c r="AK656" s="2" t="s">
        <v>1568</v>
      </c>
      <c r="AL656" s="4">
        <v>1</v>
      </c>
      <c r="AM656" s="4">
        <v>1</v>
      </c>
      <c r="AN656" s="4">
        <v>9924.2284857500017</v>
      </c>
      <c r="AO656" s="4">
        <v>9924</v>
      </c>
      <c r="AP656" s="4">
        <v>0</v>
      </c>
      <c r="AQ656" s="77">
        <v>9924</v>
      </c>
      <c r="AR656" s="4"/>
    </row>
    <row r="657" spans="1:44">
      <c r="A657" s="2">
        <v>494093035</v>
      </c>
      <c r="B657" s="10" t="s">
        <v>707</v>
      </c>
      <c r="C657" s="15">
        <v>0</v>
      </c>
      <c r="D657" s="15">
        <v>0</v>
      </c>
      <c r="E657" s="15">
        <v>0</v>
      </c>
      <c r="F657" s="15">
        <v>0</v>
      </c>
      <c r="G657" s="15">
        <v>0</v>
      </c>
      <c r="H657" s="15">
        <v>4</v>
      </c>
      <c r="I657" s="15">
        <v>0.15</v>
      </c>
      <c r="J657" s="15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3</v>
      </c>
      <c r="Q657" s="15">
        <v>4</v>
      </c>
      <c r="R657" s="16">
        <v>1.042</v>
      </c>
      <c r="S657" s="15">
        <v>10</v>
      </c>
      <c r="U657" s="1">
        <v>1909.8182380000001</v>
      </c>
      <c r="V657" s="1">
        <v>2740.1265600000002</v>
      </c>
      <c r="W657" s="1">
        <v>27669.991669000003</v>
      </c>
      <c r="X657" s="1">
        <v>3140.9787500000002</v>
      </c>
      <c r="Y657" s="1">
        <v>807.73235</v>
      </c>
      <c r="Z657" s="1">
        <v>2844.7575000000002</v>
      </c>
      <c r="AA657" s="1">
        <v>1525.5713599999999</v>
      </c>
      <c r="AB657" s="1">
        <v>2054.94904</v>
      </c>
      <c r="AC657" s="1">
        <v>5668.300776</v>
      </c>
      <c r="AD657" s="1">
        <v>4219.3130000000001</v>
      </c>
      <c r="AE657" s="1">
        <v>0</v>
      </c>
      <c r="AF657" s="4">
        <v>52581.539242999999</v>
      </c>
      <c r="AG657" s="4"/>
      <c r="AH657" s="4">
        <v>494093035</v>
      </c>
      <c r="AI657" s="4" t="s">
        <v>1846</v>
      </c>
      <c r="AJ657" s="2" t="s">
        <v>1562</v>
      </c>
      <c r="AK657" s="2" t="s">
        <v>1559</v>
      </c>
      <c r="AL657" s="4">
        <v>1</v>
      </c>
      <c r="AM657" s="4">
        <v>4</v>
      </c>
      <c r="AN657" s="4">
        <v>52581.539242999999</v>
      </c>
      <c r="AO657" s="4">
        <v>13145</v>
      </c>
      <c r="AP657" s="4">
        <v>0</v>
      </c>
      <c r="AQ657" s="77">
        <v>13145</v>
      </c>
      <c r="AR657" s="4"/>
    </row>
    <row r="658" spans="1:44">
      <c r="A658" s="2">
        <v>494093056</v>
      </c>
      <c r="B658" s="10" t="s">
        <v>707</v>
      </c>
      <c r="C658" s="15">
        <v>0</v>
      </c>
      <c r="D658" s="15">
        <v>0</v>
      </c>
      <c r="E658" s="15">
        <v>0</v>
      </c>
      <c r="F658" s="15">
        <v>0</v>
      </c>
      <c r="G658" s="15">
        <v>1</v>
      </c>
      <c r="H658" s="15">
        <v>1</v>
      </c>
      <c r="I658" s="15">
        <v>7.4999999999999997E-2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0</v>
      </c>
      <c r="Q658" s="15">
        <v>2</v>
      </c>
      <c r="R658" s="16">
        <v>1.042</v>
      </c>
      <c r="S658" s="15">
        <v>1</v>
      </c>
      <c r="U658" s="1">
        <v>954.90911900000003</v>
      </c>
      <c r="V658" s="1">
        <v>1370.0632800000001</v>
      </c>
      <c r="W658" s="1">
        <v>7476.951494500001</v>
      </c>
      <c r="X658" s="1">
        <v>1667.6141950000001</v>
      </c>
      <c r="Y658" s="1">
        <v>296.66000500000001</v>
      </c>
      <c r="Z658" s="1">
        <v>1160.5887500000001</v>
      </c>
      <c r="AA658" s="1">
        <v>685.64642000000003</v>
      </c>
      <c r="AB658" s="1">
        <v>736.52727999999991</v>
      </c>
      <c r="AC658" s="1">
        <v>2081.836808</v>
      </c>
      <c r="AD658" s="1">
        <v>1645.1514999999999</v>
      </c>
      <c r="AE658" s="1">
        <v>0</v>
      </c>
      <c r="AF658" s="4">
        <v>18075.948851500005</v>
      </c>
      <c r="AG658" s="4"/>
      <c r="AH658" s="4">
        <v>494093056</v>
      </c>
      <c r="AI658" s="4" t="s">
        <v>1846</v>
      </c>
      <c r="AJ658" s="2" t="s">
        <v>1562</v>
      </c>
      <c r="AK658" s="2" t="s">
        <v>1646</v>
      </c>
      <c r="AL658" s="4">
        <v>1</v>
      </c>
      <c r="AM658" s="4">
        <v>2</v>
      </c>
      <c r="AN658" s="4">
        <v>18075.948851500005</v>
      </c>
      <c r="AO658" s="4">
        <v>9038</v>
      </c>
      <c r="AP658" s="4">
        <v>0</v>
      </c>
      <c r="AQ658" s="77">
        <v>9038</v>
      </c>
      <c r="AR658" s="4"/>
    </row>
    <row r="659" spans="1:44">
      <c r="A659" s="2">
        <v>494093057</v>
      </c>
      <c r="B659" s="10" t="s">
        <v>707</v>
      </c>
      <c r="C659" s="15">
        <v>0</v>
      </c>
      <c r="D659" s="15">
        <v>0</v>
      </c>
      <c r="E659" s="15">
        <v>0</v>
      </c>
      <c r="F659" s="15">
        <v>0</v>
      </c>
      <c r="G659" s="15">
        <v>6</v>
      </c>
      <c r="H659" s="15">
        <v>20</v>
      </c>
      <c r="I659" s="15">
        <v>1.1625000000000001</v>
      </c>
      <c r="J659" s="15">
        <v>0</v>
      </c>
      <c r="K659" s="15">
        <v>0</v>
      </c>
      <c r="L659" s="15">
        <v>0</v>
      </c>
      <c r="M659" s="15">
        <v>5</v>
      </c>
      <c r="N659" s="15">
        <v>0</v>
      </c>
      <c r="O659" s="15">
        <v>2</v>
      </c>
      <c r="P659" s="15">
        <v>11</v>
      </c>
      <c r="Q659" s="15">
        <v>31</v>
      </c>
      <c r="R659" s="16">
        <v>1.042</v>
      </c>
      <c r="S659" s="15">
        <v>9</v>
      </c>
      <c r="U659" s="1">
        <v>14801.091344500002</v>
      </c>
      <c r="V659" s="1">
        <v>21235.980839999997</v>
      </c>
      <c r="W659" s="1">
        <v>174984.19304475002</v>
      </c>
      <c r="X659" s="1">
        <v>25732.259032499998</v>
      </c>
      <c r="Y659" s="1">
        <v>5702.5677275000007</v>
      </c>
      <c r="Z659" s="1">
        <v>19167.180625000001</v>
      </c>
      <c r="AA659" s="1">
        <v>10974.646180000002</v>
      </c>
      <c r="AB659" s="1">
        <v>12293.474319999999</v>
      </c>
      <c r="AC659" s="1">
        <v>40018.830053999998</v>
      </c>
      <c r="AD659" s="1">
        <v>30760.443249999997</v>
      </c>
      <c r="AE659" s="1">
        <v>0</v>
      </c>
      <c r="AF659" s="4">
        <v>355670.66641825001</v>
      </c>
      <c r="AG659" s="4"/>
      <c r="AH659" s="4">
        <v>494093057</v>
      </c>
      <c r="AI659" s="4" t="s">
        <v>1846</v>
      </c>
      <c r="AJ659" s="2" t="s">
        <v>1562</v>
      </c>
      <c r="AK659" s="2" t="s">
        <v>1561</v>
      </c>
      <c r="AL659" s="4">
        <v>1</v>
      </c>
      <c r="AM659" s="4">
        <v>31</v>
      </c>
      <c r="AN659" s="4">
        <v>355670.66641825001</v>
      </c>
      <c r="AO659" s="4">
        <v>11473</v>
      </c>
      <c r="AP659" s="4">
        <v>0</v>
      </c>
      <c r="AQ659" s="77">
        <v>11473</v>
      </c>
      <c r="AR659" s="4"/>
    </row>
    <row r="660" spans="1:44">
      <c r="A660" s="2">
        <v>494093093</v>
      </c>
      <c r="B660" s="10" t="s">
        <v>707</v>
      </c>
      <c r="C660" s="15">
        <v>0</v>
      </c>
      <c r="D660" s="15">
        <v>0</v>
      </c>
      <c r="E660" s="15">
        <v>0</v>
      </c>
      <c r="F660" s="15">
        <v>0</v>
      </c>
      <c r="G660" s="15">
        <v>49</v>
      </c>
      <c r="H660" s="15">
        <v>66</v>
      </c>
      <c r="I660" s="15">
        <v>5.5875000000000004</v>
      </c>
      <c r="J660" s="15">
        <v>0</v>
      </c>
      <c r="K660" s="15">
        <v>0</v>
      </c>
      <c r="L660" s="15">
        <v>0</v>
      </c>
      <c r="M660" s="15">
        <v>34</v>
      </c>
      <c r="N660" s="15">
        <v>0</v>
      </c>
      <c r="O660" s="15">
        <v>29</v>
      </c>
      <c r="P660" s="15">
        <v>26</v>
      </c>
      <c r="Q660" s="15">
        <v>149</v>
      </c>
      <c r="R660" s="16">
        <v>1.042</v>
      </c>
      <c r="S660" s="15">
        <v>8</v>
      </c>
      <c r="U660" s="1">
        <v>71140.729365499996</v>
      </c>
      <c r="V660" s="1">
        <v>102069.71435999998</v>
      </c>
      <c r="W660" s="1">
        <v>794681.48248024995</v>
      </c>
      <c r="X660" s="1">
        <v>127247.66325750001</v>
      </c>
      <c r="Y660" s="1">
        <v>27276.9458825</v>
      </c>
      <c r="Z660" s="1">
        <v>84238.646875000006</v>
      </c>
      <c r="AA660" s="1">
        <v>50424.974580000009</v>
      </c>
      <c r="AB660" s="1">
        <v>49460.895339999995</v>
      </c>
      <c r="AC660" s="1">
        <v>191422.426206</v>
      </c>
      <c r="AD660" s="1">
        <v>148398.36174999998</v>
      </c>
      <c r="AE660" s="1">
        <v>0</v>
      </c>
      <c r="AF660" s="4">
        <v>1646361.8400967496</v>
      </c>
      <c r="AG660" s="4"/>
      <c r="AH660" s="4">
        <v>494093093</v>
      </c>
      <c r="AI660" s="4" t="s">
        <v>1846</v>
      </c>
      <c r="AJ660" s="2" t="s">
        <v>1562</v>
      </c>
      <c r="AK660" s="2" t="s">
        <v>1562</v>
      </c>
      <c r="AL660" s="4">
        <v>1</v>
      </c>
      <c r="AM660" s="4">
        <v>149</v>
      </c>
      <c r="AN660" s="4">
        <v>1646361.8400967496</v>
      </c>
      <c r="AO660" s="4">
        <v>11049</v>
      </c>
      <c r="AP660" s="4">
        <v>0</v>
      </c>
      <c r="AQ660" s="77">
        <v>11049</v>
      </c>
      <c r="AR660" s="4"/>
    </row>
    <row r="661" spans="1:44">
      <c r="A661" s="2">
        <v>494093128</v>
      </c>
      <c r="B661" s="10" t="s">
        <v>707</v>
      </c>
      <c r="C661" s="15">
        <v>0</v>
      </c>
      <c r="D661" s="15">
        <v>0</v>
      </c>
      <c r="E661" s="15">
        <v>0</v>
      </c>
      <c r="F661" s="15">
        <v>0</v>
      </c>
      <c r="G661" s="15">
        <v>0</v>
      </c>
      <c r="H661" s="15">
        <v>1</v>
      </c>
      <c r="I661" s="15">
        <v>3.7499999999999999E-2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1</v>
      </c>
      <c r="R661" s="16">
        <v>1.042</v>
      </c>
      <c r="S661" s="15">
        <v>1</v>
      </c>
      <c r="U661" s="1">
        <v>477.45455950000002</v>
      </c>
      <c r="V661" s="1">
        <v>685.03164000000004</v>
      </c>
      <c r="W661" s="1">
        <v>4388.8608872500008</v>
      </c>
      <c r="X661" s="1">
        <v>785.24468750000005</v>
      </c>
      <c r="Y661" s="1">
        <v>146.28247249999998</v>
      </c>
      <c r="Z661" s="1">
        <v>711.18937500000004</v>
      </c>
      <c r="AA661" s="1">
        <v>381.39283999999998</v>
      </c>
      <c r="AB661" s="1">
        <v>513.73725999999999</v>
      </c>
      <c r="AC661" s="1">
        <v>1026.5440140000001</v>
      </c>
      <c r="AD661" s="1">
        <v>808.49074999999993</v>
      </c>
      <c r="AE661" s="1">
        <v>0</v>
      </c>
      <c r="AF661" s="4">
        <v>9924.2284857500017</v>
      </c>
      <c r="AG661" s="4"/>
      <c r="AH661" s="4">
        <v>494093128</v>
      </c>
      <c r="AI661" s="4" t="s">
        <v>1846</v>
      </c>
      <c r="AJ661" s="2" t="s">
        <v>1562</v>
      </c>
      <c r="AK661" s="2" t="s">
        <v>1684</v>
      </c>
      <c r="AL661" s="4">
        <v>1</v>
      </c>
      <c r="AM661" s="4">
        <v>1</v>
      </c>
      <c r="AN661" s="4">
        <v>9924.2284857500017</v>
      </c>
      <c r="AO661" s="4">
        <v>9924</v>
      </c>
      <c r="AP661" s="4">
        <v>0</v>
      </c>
      <c r="AQ661" s="77">
        <v>9924</v>
      </c>
      <c r="AR661" s="4"/>
    </row>
    <row r="662" spans="1:44">
      <c r="A662" s="2">
        <v>494093163</v>
      </c>
      <c r="B662" s="10" t="s">
        <v>707</v>
      </c>
      <c r="C662" s="15">
        <v>0</v>
      </c>
      <c r="D662" s="15">
        <v>0</v>
      </c>
      <c r="E662" s="15">
        <v>0</v>
      </c>
      <c r="F662" s="15">
        <v>0</v>
      </c>
      <c r="G662" s="15">
        <v>0</v>
      </c>
      <c r="H662" s="15">
        <v>6</v>
      </c>
      <c r="I662" s="15">
        <v>0.22500000000000001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1</v>
      </c>
      <c r="Q662" s="15">
        <v>6</v>
      </c>
      <c r="R662" s="16">
        <v>1.042</v>
      </c>
      <c r="S662" s="15">
        <v>4</v>
      </c>
      <c r="U662" s="1">
        <v>2864.7273570000002</v>
      </c>
      <c r="V662" s="1">
        <v>4110.18984</v>
      </c>
      <c r="W662" s="1">
        <v>29508.993763499999</v>
      </c>
      <c r="X662" s="1">
        <v>4711.4681250000003</v>
      </c>
      <c r="Y662" s="1">
        <v>947.59219500000006</v>
      </c>
      <c r="Z662" s="1">
        <v>4267.1362500000005</v>
      </c>
      <c r="AA662" s="1">
        <v>2288.3570399999999</v>
      </c>
      <c r="AB662" s="1">
        <v>3082.4235599999997</v>
      </c>
      <c r="AC662" s="1">
        <v>6649.7543240000014</v>
      </c>
      <c r="AD662" s="1">
        <v>5160.3244999999997</v>
      </c>
      <c r="AE662" s="1">
        <v>0</v>
      </c>
      <c r="AF662" s="4">
        <v>63590.966954500007</v>
      </c>
      <c r="AG662" s="4"/>
      <c r="AH662" s="4">
        <v>494093163</v>
      </c>
      <c r="AI662" s="4" t="s">
        <v>1846</v>
      </c>
      <c r="AJ662" s="2" t="s">
        <v>1562</v>
      </c>
      <c r="AK662" s="2" t="s">
        <v>1565</v>
      </c>
      <c r="AL662" s="4">
        <v>1</v>
      </c>
      <c r="AM662" s="4">
        <v>6</v>
      </c>
      <c r="AN662" s="4">
        <v>63590.966954500007</v>
      </c>
      <c r="AO662" s="4">
        <v>10598</v>
      </c>
      <c r="AP662" s="4">
        <v>0</v>
      </c>
      <c r="AQ662" s="77">
        <v>10598</v>
      </c>
      <c r="AR662" s="4"/>
    </row>
    <row r="663" spans="1:44">
      <c r="A663" s="2">
        <v>494093165</v>
      </c>
      <c r="B663" s="10" t="s">
        <v>707</v>
      </c>
      <c r="C663" s="15">
        <v>0</v>
      </c>
      <c r="D663" s="15">
        <v>0</v>
      </c>
      <c r="E663" s="15">
        <v>0</v>
      </c>
      <c r="F663" s="15">
        <v>0</v>
      </c>
      <c r="G663" s="15">
        <v>10</v>
      </c>
      <c r="H663" s="15">
        <v>34</v>
      </c>
      <c r="I663" s="15">
        <v>1.7250000000000001</v>
      </c>
      <c r="J663" s="15">
        <v>0</v>
      </c>
      <c r="K663" s="15">
        <v>0</v>
      </c>
      <c r="L663" s="15">
        <v>0</v>
      </c>
      <c r="M663" s="15">
        <v>2</v>
      </c>
      <c r="N663" s="15">
        <v>0</v>
      </c>
      <c r="O663" s="15">
        <v>4</v>
      </c>
      <c r="P663" s="15">
        <v>11</v>
      </c>
      <c r="Q663" s="15">
        <v>46</v>
      </c>
      <c r="R663" s="16">
        <v>1.042</v>
      </c>
      <c r="S663" s="15">
        <v>7</v>
      </c>
      <c r="U663" s="1">
        <v>21962.909737000002</v>
      </c>
      <c r="V663" s="1">
        <v>31511.455440000002</v>
      </c>
      <c r="W663" s="1">
        <v>239316.34501350002</v>
      </c>
      <c r="X663" s="1">
        <v>37415.273744999999</v>
      </c>
      <c r="Y663" s="1">
        <v>7925.7932549999996</v>
      </c>
      <c r="Z663" s="1">
        <v>29573.231250000001</v>
      </c>
      <c r="AA663" s="1">
        <v>16618.399519999999</v>
      </c>
      <c r="AB663" s="1">
        <v>19967.762639999997</v>
      </c>
      <c r="AC663" s="1">
        <v>55620.378244000007</v>
      </c>
      <c r="AD663" s="1">
        <v>42775.804499999998</v>
      </c>
      <c r="AE663" s="1">
        <v>0</v>
      </c>
      <c r="AF663" s="4">
        <v>502687.35334450006</v>
      </c>
      <c r="AG663" s="4"/>
      <c r="AH663" s="4">
        <v>494093165</v>
      </c>
      <c r="AI663" s="4" t="s">
        <v>1846</v>
      </c>
      <c r="AJ663" s="2" t="s">
        <v>1562</v>
      </c>
      <c r="AK663" s="2" t="s">
        <v>1631</v>
      </c>
      <c r="AL663" s="4">
        <v>1</v>
      </c>
      <c r="AM663" s="4">
        <v>46</v>
      </c>
      <c r="AN663" s="4">
        <v>502687.35334450006</v>
      </c>
      <c r="AO663" s="4">
        <v>10928</v>
      </c>
      <c r="AP663" s="4">
        <v>0</v>
      </c>
      <c r="AQ663" s="77">
        <v>10928</v>
      </c>
      <c r="AR663" s="4"/>
    </row>
    <row r="664" spans="1:44">
      <c r="A664" s="2">
        <v>494093176</v>
      </c>
      <c r="B664" s="10" t="s">
        <v>707</v>
      </c>
      <c r="C664" s="15">
        <v>0</v>
      </c>
      <c r="D664" s="15">
        <v>0</v>
      </c>
      <c r="E664" s="15">
        <v>0</v>
      </c>
      <c r="F664" s="15">
        <v>0</v>
      </c>
      <c r="G664" s="15">
        <v>2</v>
      </c>
      <c r="H664" s="15">
        <v>18</v>
      </c>
      <c r="I664" s="15">
        <v>0.78749999999999998</v>
      </c>
      <c r="J664" s="15">
        <v>0</v>
      </c>
      <c r="K664" s="15">
        <v>0</v>
      </c>
      <c r="L664" s="15">
        <v>0</v>
      </c>
      <c r="M664" s="15">
        <v>1</v>
      </c>
      <c r="N664" s="15">
        <v>0</v>
      </c>
      <c r="O664" s="15">
        <v>2</v>
      </c>
      <c r="P664" s="15">
        <v>10</v>
      </c>
      <c r="Q664" s="15">
        <v>21</v>
      </c>
      <c r="R664" s="16">
        <v>1.042</v>
      </c>
      <c r="S664" s="15">
        <v>10</v>
      </c>
      <c r="U664" s="1">
        <v>10026.545749499999</v>
      </c>
      <c r="V664" s="1">
        <v>14385.66444</v>
      </c>
      <c r="W664" s="1">
        <v>130688.41225225001</v>
      </c>
      <c r="X664" s="1">
        <v>16845.773037499999</v>
      </c>
      <c r="Y664" s="1">
        <v>4008.1272424999997</v>
      </c>
      <c r="Z664" s="1">
        <v>14149.606875000001</v>
      </c>
      <c r="AA664" s="1">
        <v>7777.8318600000002</v>
      </c>
      <c r="AB664" s="1">
        <v>9829.2485199999992</v>
      </c>
      <c r="AC664" s="1">
        <v>28127.359333999997</v>
      </c>
      <c r="AD664" s="1">
        <v>21235.98575</v>
      </c>
      <c r="AE664" s="1">
        <v>0</v>
      </c>
      <c r="AF664" s="4">
        <v>257074.55506075002</v>
      </c>
      <c r="AG664" s="4"/>
      <c r="AH664" s="4">
        <v>494093176</v>
      </c>
      <c r="AI664" s="4" t="s">
        <v>1846</v>
      </c>
      <c r="AJ664" s="2" t="s">
        <v>1562</v>
      </c>
      <c r="AK664" s="2" t="s">
        <v>1638</v>
      </c>
      <c r="AL664" s="4">
        <v>1</v>
      </c>
      <c r="AM664" s="4">
        <v>21</v>
      </c>
      <c r="AN664" s="4">
        <v>257074.55506075002</v>
      </c>
      <c r="AO664" s="4">
        <v>12242</v>
      </c>
      <c r="AP664" s="4">
        <v>0</v>
      </c>
      <c r="AQ664" s="77">
        <v>12242</v>
      </c>
      <c r="AR664" s="4"/>
    </row>
    <row r="665" spans="1:44">
      <c r="A665" s="2">
        <v>494093248</v>
      </c>
      <c r="B665" s="10" t="s">
        <v>707</v>
      </c>
      <c r="C665" s="15">
        <v>0</v>
      </c>
      <c r="D665" s="15">
        <v>0</v>
      </c>
      <c r="E665" s="15">
        <v>0</v>
      </c>
      <c r="F665" s="15">
        <v>0</v>
      </c>
      <c r="G665" s="15">
        <v>28</v>
      </c>
      <c r="H665" s="15">
        <v>39</v>
      </c>
      <c r="I665" s="15">
        <v>3.15</v>
      </c>
      <c r="J665" s="15">
        <v>0</v>
      </c>
      <c r="K665" s="15">
        <v>0</v>
      </c>
      <c r="L665" s="15">
        <v>0</v>
      </c>
      <c r="M665" s="15">
        <v>17</v>
      </c>
      <c r="N665" s="15">
        <v>0</v>
      </c>
      <c r="O665" s="15">
        <v>24</v>
      </c>
      <c r="P665" s="15">
        <v>25</v>
      </c>
      <c r="Q665" s="15">
        <v>84</v>
      </c>
      <c r="R665" s="16">
        <v>1.042</v>
      </c>
      <c r="S665" s="15">
        <v>10</v>
      </c>
      <c r="U665" s="1">
        <v>40106.182997999997</v>
      </c>
      <c r="V665" s="1">
        <v>57542.657760000002</v>
      </c>
      <c r="W665" s="1">
        <v>508763.62154900003</v>
      </c>
      <c r="X665" s="1">
        <v>71423.593030000004</v>
      </c>
      <c r="Y665" s="1">
        <v>16677.35067</v>
      </c>
      <c r="Z665" s="1">
        <v>47959.357499999998</v>
      </c>
      <c r="AA665" s="1">
        <v>28565.731860000004</v>
      </c>
      <c r="AB665" s="1">
        <v>28592.636299999998</v>
      </c>
      <c r="AC665" s="1">
        <v>117036.32297600001</v>
      </c>
      <c r="AD665" s="1">
        <v>89215.012999999992</v>
      </c>
      <c r="AE665" s="1">
        <v>0</v>
      </c>
      <c r="AF665" s="4">
        <v>1005882.4676430002</v>
      </c>
      <c r="AG665" s="4"/>
      <c r="AH665" s="4">
        <v>494093248</v>
      </c>
      <c r="AI665" s="4" t="s">
        <v>1846</v>
      </c>
      <c r="AJ665" s="2" t="s">
        <v>1562</v>
      </c>
      <c r="AK665" s="2" t="s">
        <v>1566</v>
      </c>
      <c r="AL665" s="4">
        <v>1</v>
      </c>
      <c r="AM665" s="4">
        <v>84</v>
      </c>
      <c r="AN665" s="4">
        <v>1005882.4676430002</v>
      </c>
      <c r="AO665" s="4">
        <v>11975</v>
      </c>
      <c r="AP665" s="4">
        <v>0</v>
      </c>
      <c r="AQ665" s="77">
        <v>11975</v>
      </c>
      <c r="AR665" s="4"/>
    </row>
    <row r="666" spans="1:44">
      <c r="A666" s="2">
        <v>494093262</v>
      </c>
      <c r="B666" s="10" t="s">
        <v>707</v>
      </c>
      <c r="C666" s="15">
        <v>0</v>
      </c>
      <c r="D666" s="15">
        <v>0</v>
      </c>
      <c r="E666" s="15">
        <v>0</v>
      </c>
      <c r="F666" s="15">
        <v>0</v>
      </c>
      <c r="G666" s="15">
        <v>0</v>
      </c>
      <c r="H666" s="15">
        <v>10</v>
      </c>
      <c r="I666" s="15">
        <v>0.375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10</v>
      </c>
      <c r="R666" s="16">
        <v>1.042</v>
      </c>
      <c r="S666" s="15">
        <v>1</v>
      </c>
      <c r="U666" s="1">
        <v>4774.5455949999996</v>
      </c>
      <c r="V666" s="1">
        <v>6850.3163999999997</v>
      </c>
      <c r="W666" s="1">
        <v>43888.608872500001</v>
      </c>
      <c r="X666" s="1">
        <v>7852.4468750000005</v>
      </c>
      <c r="Y666" s="1">
        <v>1462.8247250000002</v>
      </c>
      <c r="Z666" s="1">
        <v>7111.8937500000002</v>
      </c>
      <c r="AA666" s="1">
        <v>3813.9283999999998</v>
      </c>
      <c r="AB666" s="1">
        <v>5137.3725999999997</v>
      </c>
      <c r="AC666" s="1">
        <v>10265.440140000001</v>
      </c>
      <c r="AD666" s="1">
        <v>8084.9074999999993</v>
      </c>
      <c r="AE666" s="1">
        <v>0</v>
      </c>
      <c r="AF666" s="4">
        <v>99242.28485750001</v>
      </c>
      <c r="AG666" s="4"/>
      <c r="AH666" s="4">
        <v>494093262</v>
      </c>
      <c r="AI666" s="4" t="s">
        <v>1846</v>
      </c>
      <c r="AJ666" s="2" t="s">
        <v>1562</v>
      </c>
      <c r="AK666" s="2" t="s">
        <v>1641</v>
      </c>
      <c r="AL666" s="4">
        <v>1</v>
      </c>
      <c r="AM666" s="4">
        <v>10</v>
      </c>
      <c r="AN666" s="4">
        <v>99242.28485750001</v>
      </c>
      <c r="AO666" s="4">
        <v>9924</v>
      </c>
      <c r="AP666" s="4">
        <v>0</v>
      </c>
      <c r="AQ666" s="77">
        <v>9924</v>
      </c>
      <c r="AR666" s="4"/>
    </row>
    <row r="667" spans="1:44">
      <c r="A667" s="2">
        <v>494093293</v>
      </c>
      <c r="B667" s="10" t="s">
        <v>707</v>
      </c>
      <c r="C667" s="15">
        <v>0</v>
      </c>
      <c r="D667" s="15">
        <v>0</v>
      </c>
      <c r="E667" s="15">
        <v>0</v>
      </c>
      <c r="F667" s="15">
        <v>0</v>
      </c>
      <c r="G667" s="15">
        <v>2</v>
      </c>
      <c r="H667" s="15">
        <v>0</v>
      </c>
      <c r="I667" s="15">
        <v>7.4999999999999997E-2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2</v>
      </c>
      <c r="P667" s="15">
        <v>0</v>
      </c>
      <c r="Q667" s="15">
        <v>2</v>
      </c>
      <c r="R667" s="16">
        <v>1.042</v>
      </c>
      <c r="S667" s="15">
        <v>10</v>
      </c>
      <c r="U667" s="1">
        <v>954.90911900000003</v>
      </c>
      <c r="V667" s="1">
        <v>1370.0632800000001</v>
      </c>
      <c r="W667" s="1">
        <v>12919.213294500001</v>
      </c>
      <c r="X667" s="1">
        <v>1764.7390150000001</v>
      </c>
      <c r="Y667" s="1">
        <v>449.15670500000004</v>
      </c>
      <c r="Z667" s="1">
        <v>898.79875000000004</v>
      </c>
      <c r="AA667" s="1">
        <v>608.50716</v>
      </c>
      <c r="AB667" s="1">
        <v>445.58004</v>
      </c>
      <c r="AC667" s="1">
        <v>3152.0020679999998</v>
      </c>
      <c r="AD667" s="1">
        <v>2330.2215000000001</v>
      </c>
      <c r="AE667" s="1">
        <v>0</v>
      </c>
      <c r="AF667" s="4">
        <v>24893.190931500008</v>
      </c>
      <c r="AG667" s="4"/>
      <c r="AH667" s="4">
        <v>494093293</v>
      </c>
      <c r="AI667" s="4" t="s">
        <v>1846</v>
      </c>
      <c r="AJ667" s="2" t="s">
        <v>1562</v>
      </c>
      <c r="AK667" s="2" t="s">
        <v>1574</v>
      </c>
      <c r="AL667" s="4">
        <v>1</v>
      </c>
      <c r="AM667" s="4">
        <v>2</v>
      </c>
      <c r="AN667" s="4">
        <v>24893.190931500008</v>
      </c>
      <c r="AO667" s="4">
        <v>12447</v>
      </c>
      <c r="AP667" s="4">
        <v>0</v>
      </c>
      <c r="AQ667" s="77">
        <v>12447</v>
      </c>
      <c r="AR667" s="4"/>
    </row>
    <row r="668" spans="1:44">
      <c r="A668" s="2">
        <v>494093346</v>
      </c>
      <c r="B668" s="10" t="s">
        <v>707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1</v>
      </c>
      <c r="I668" s="15">
        <v>3.7499999999999999E-2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1</v>
      </c>
      <c r="Q668" s="15">
        <v>1</v>
      </c>
      <c r="R668" s="16">
        <v>1.042</v>
      </c>
      <c r="S668" s="15">
        <v>10</v>
      </c>
      <c r="U668" s="1">
        <v>477.45455950000002</v>
      </c>
      <c r="V668" s="1">
        <v>685.03164000000004</v>
      </c>
      <c r="W668" s="1">
        <v>7760.3769272500003</v>
      </c>
      <c r="X668" s="1">
        <v>785.24468750000005</v>
      </c>
      <c r="Y668" s="1">
        <v>220.4832925</v>
      </c>
      <c r="Z668" s="1">
        <v>711.18937500000004</v>
      </c>
      <c r="AA668" s="1">
        <v>381.39283999999998</v>
      </c>
      <c r="AB668" s="1">
        <v>513.73725999999999</v>
      </c>
      <c r="AC668" s="1">
        <v>1547.252254</v>
      </c>
      <c r="AD668" s="1">
        <v>1136.94075</v>
      </c>
      <c r="AE668" s="1">
        <v>0</v>
      </c>
      <c r="AF668" s="4">
        <v>14219.103585750001</v>
      </c>
      <c r="AG668" s="4"/>
      <c r="AH668" s="4">
        <v>494093346</v>
      </c>
      <c r="AI668" s="4" t="s">
        <v>1846</v>
      </c>
      <c r="AJ668" s="2" t="s">
        <v>1562</v>
      </c>
      <c r="AK668" s="2" t="s">
        <v>1568</v>
      </c>
      <c r="AL668" s="4">
        <v>1</v>
      </c>
      <c r="AM668" s="4">
        <v>1</v>
      </c>
      <c r="AN668" s="4">
        <v>14219.103585750001</v>
      </c>
      <c r="AO668" s="4">
        <v>14219</v>
      </c>
      <c r="AP668" s="4">
        <v>0</v>
      </c>
      <c r="AQ668" s="77">
        <v>14219</v>
      </c>
      <c r="AR668" s="4"/>
    </row>
    <row r="669" spans="1:44">
      <c r="A669" s="2">
        <v>496201072</v>
      </c>
      <c r="B669" s="10" t="s">
        <v>708</v>
      </c>
      <c r="C669" s="15">
        <v>0</v>
      </c>
      <c r="D669" s="15">
        <v>0</v>
      </c>
      <c r="E669" s="15">
        <v>0</v>
      </c>
      <c r="F669" s="15">
        <v>0</v>
      </c>
      <c r="G669" s="15">
        <v>3</v>
      </c>
      <c r="H669" s="15">
        <v>4</v>
      </c>
      <c r="I669" s="15">
        <v>0.26250000000000001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1</v>
      </c>
      <c r="P669" s="15">
        <v>0</v>
      </c>
      <c r="Q669" s="15">
        <v>7</v>
      </c>
      <c r="R669" s="16">
        <v>1</v>
      </c>
      <c r="S669" s="15">
        <v>3</v>
      </c>
      <c r="U669" s="1">
        <v>3207.4682499999999</v>
      </c>
      <c r="V669" s="1">
        <v>4601.9399999999996</v>
      </c>
      <c r="W669" s="1">
        <v>28755.210375000002</v>
      </c>
      <c r="X669" s="1">
        <v>5554.7862500000001</v>
      </c>
      <c r="Y669" s="1">
        <v>1060.88375</v>
      </c>
      <c r="Z669" s="1">
        <v>4192.9556249999996</v>
      </c>
      <c r="AA669" s="1">
        <v>2340.0500000000002</v>
      </c>
      <c r="AB669" s="1">
        <v>2613.5500000000002</v>
      </c>
      <c r="AC669" s="1">
        <v>7444.8190000000004</v>
      </c>
      <c r="AD669" s="1">
        <v>6050.1452499999996</v>
      </c>
      <c r="AE669" s="1">
        <v>0</v>
      </c>
      <c r="AF669" s="4">
        <v>65821.808500000014</v>
      </c>
      <c r="AG669" s="4"/>
      <c r="AH669" s="4">
        <v>496201072</v>
      </c>
      <c r="AI669" s="4" t="s">
        <v>1847</v>
      </c>
      <c r="AJ669" s="2" t="s">
        <v>1557</v>
      </c>
      <c r="AK669" s="2" t="s">
        <v>1839</v>
      </c>
      <c r="AL669" s="4">
        <v>1</v>
      </c>
      <c r="AM669" s="4">
        <v>7</v>
      </c>
      <c r="AN669" s="4">
        <v>65821.808500000014</v>
      </c>
      <c r="AO669" s="4">
        <v>9403</v>
      </c>
      <c r="AP669" s="4">
        <v>0</v>
      </c>
      <c r="AQ669" s="77">
        <v>9403</v>
      </c>
      <c r="AR669" s="4"/>
    </row>
    <row r="670" spans="1:44">
      <c r="A670" s="2">
        <v>496201094</v>
      </c>
      <c r="B670" s="10" t="s">
        <v>708</v>
      </c>
      <c r="C670" s="15">
        <v>0</v>
      </c>
      <c r="D670" s="15">
        <v>0</v>
      </c>
      <c r="E670" s="15">
        <v>0</v>
      </c>
      <c r="F670" s="15">
        <v>0</v>
      </c>
      <c r="G670" s="15">
        <v>0</v>
      </c>
      <c r="H670" s="15">
        <v>2</v>
      </c>
      <c r="I670" s="15">
        <v>7.4999999999999997E-2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2</v>
      </c>
      <c r="Q670" s="15">
        <v>2</v>
      </c>
      <c r="R670" s="16">
        <v>1</v>
      </c>
      <c r="S670" s="15">
        <v>10</v>
      </c>
      <c r="U670" s="1">
        <v>916.41949999999997</v>
      </c>
      <c r="V670" s="1">
        <v>1314.84</v>
      </c>
      <c r="W670" s="1">
        <v>14895.15725</v>
      </c>
      <c r="X670" s="1">
        <v>1507.1875</v>
      </c>
      <c r="Y670" s="1">
        <v>423.1925</v>
      </c>
      <c r="Z670" s="1">
        <v>1422.3787500000001</v>
      </c>
      <c r="AA670" s="1">
        <v>732.04</v>
      </c>
      <c r="AB670" s="1">
        <v>986.06</v>
      </c>
      <c r="AC670" s="1">
        <v>2969.7739999999999</v>
      </c>
      <c r="AD670" s="1">
        <v>2273.8815</v>
      </c>
      <c r="AE670" s="1">
        <v>0</v>
      </c>
      <c r="AF670" s="4">
        <v>27440.931000000004</v>
      </c>
      <c r="AG670" s="4"/>
      <c r="AH670" s="4">
        <v>496201094</v>
      </c>
      <c r="AI670" s="4" t="s">
        <v>1847</v>
      </c>
      <c r="AJ670" s="2" t="s">
        <v>1557</v>
      </c>
      <c r="AK670" s="2" t="s">
        <v>1848</v>
      </c>
      <c r="AL670" s="4">
        <v>1</v>
      </c>
      <c r="AM670" s="4">
        <v>2</v>
      </c>
      <c r="AN670" s="4">
        <v>27440.931000000004</v>
      </c>
      <c r="AO670" s="4">
        <v>13720</v>
      </c>
      <c r="AP670" s="4">
        <v>0</v>
      </c>
      <c r="AQ670" s="77">
        <v>13720</v>
      </c>
      <c r="AR670" s="4"/>
    </row>
    <row r="671" spans="1:44">
      <c r="A671" s="2">
        <v>496201201</v>
      </c>
      <c r="B671" s="10" t="s">
        <v>708</v>
      </c>
      <c r="C671" s="15">
        <v>0</v>
      </c>
      <c r="D671" s="15">
        <v>0</v>
      </c>
      <c r="E671" s="15">
        <v>0</v>
      </c>
      <c r="F671" s="15">
        <v>73</v>
      </c>
      <c r="G671" s="15">
        <v>225</v>
      </c>
      <c r="H671" s="15">
        <v>157</v>
      </c>
      <c r="I671" s="15">
        <v>18.5625</v>
      </c>
      <c r="J671" s="15">
        <v>0</v>
      </c>
      <c r="K671" s="15">
        <v>0</v>
      </c>
      <c r="L671" s="15">
        <v>0</v>
      </c>
      <c r="M671" s="15">
        <v>40</v>
      </c>
      <c r="N671" s="15">
        <v>0</v>
      </c>
      <c r="O671" s="15">
        <v>166</v>
      </c>
      <c r="P671" s="15">
        <v>93</v>
      </c>
      <c r="Q671" s="15">
        <v>495</v>
      </c>
      <c r="R671" s="16">
        <v>1</v>
      </c>
      <c r="S671" s="15">
        <v>10</v>
      </c>
      <c r="U671" s="1">
        <v>226813.82625000001</v>
      </c>
      <c r="V671" s="1">
        <v>325422.89999999997</v>
      </c>
      <c r="W671" s="1">
        <v>2602899.339375</v>
      </c>
      <c r="X671" s="1">
        <v>422813.21625</v>
      </c>
      <c r="Y671" s="1">
        <v>89817.46375000001</v>
      </c>
      <c r="Z671" s="1">
        <v>263553.72062500002</v>
      </c>
      <c r="AA671" s="1">
        <v>150855.76999999999</v>
      </c>
      <c r="AB671" s="1">
        <v>140304.65999999997</v>
      </c>
      <c r="AC671" s="1">
        <v>630297.57499999995</v>
      </c>
      <c r="AD671" s="1">
        <v>506774.22125</v>
      </c>
      <c r="AE671" s="1">
        <v>0</v>
      </c>
      <c r="AF671" s="4">
        <v>5359552.6925000008</v>
      </c>
      <c r="AG671" s="4"/>
      <c r="AH671" s="4">
        <v>496201201</v>
      </c>
      <c r="AI671" s="4" t="s">
        <v>1847</v>
      </c>
      <c r="AJ671" s="2" t="s">
        <v>1557</v>
      </c>
      <c r="AK671" s="2" t="s">
        <v>1557</v>
      </c>
      <c r="AL671" s="4">
        <v>1</v>
      </c>
      <c r="AM671" s="4">
        <v>495</v>
      </c>
      <c r="AN671" s="4">
        <v>5359552.6925000008</v>
      </c>
      <c r="AO671" s="4">
        <v>10827</v>
      </c>
      <c r="AP671" s="4">
        <v>0</v>
      </c>
      <c r="AQ671" s="77">
        <v>10827</v>
      </c>
      <c r="AR671" s="4"/>
    </row>
    <row r="672" spans="1:44">
      <c r="A672" s="2">
        <v>496201310</v>
      </c>
      <c r="B672" s="10" t="s">
        <v>708</v>
      </c>
      <c r="C672" s="15">
        <v>0</v>
      </c>
      <c r="D672" s="15">
        <v>0</v>
      </c>
      <c r="E672" s="15">
        <v>0</v>
      </c>
      <c r="F672" s="15">
        <v>0</v>
      </c>
      <c r="G672" s="15">
        <v>1</v>
      </c>
      <c r="H672" s="15">
        <v>1</v>
      </c>
      <c r="I672" s="15">
        <v>7.4999999999999997E-2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2</v>
      </c>
      <c r="R672" s="16">
        <v>1</v>
      </c>
      <c r="S672" s="15">
        <v>1</v>
      </c>
      <c r="U672" s="1">
        <v>916.41949999999997</v>
      </c>
      <c r="V672" s="1">
        <v>1314.84</v>
      </c>
      <c r="W672" s="1">
        <v>7175.5772500000003</v>
      </c>
      <c r="X672" s="1">
        <v>1600.3975</v>
      </c>
      <c r="Y672" s="1">
        <v>284.70249999999999</v>
      </c>
      <c r="Z672" s="1">
        <v>1160.5887500000001</v>
      </c>
      <c r="AA672" s="1">
        <v>658.01</v>
      </c>
      <c r="AB672" s="1">
        <v>706.83999999999992</v>
      </c>
      <c r="AC672" s="1">
        <v>1997.9239999999998</v>
      </c>
      <c r="AD672" s="1">
        <v>1645.1514999999999</v>
      </c>
      <c r="AE672" s="1">
        <v>0</v>
      </c>
      <c r="AF672" s="4">
        <v>17460.451000000001</v>
      </c>
      <c r="AG672" s="4"/>
      <c r="AH672" s="4">
        <v>496201310</v>
      </c>
      <c r="AI672" s="4" t="s">
        <v>1847</v>
      </c>
      <c r="AJ672" s="2" t="s">
        <v>1557</v>
      </c>
      <c r="AK672" s="2" t="s">
        <v>1820</v>
      </c>
      <c r="AL672" s="4">
        <v>1</v>
      </c>
      <c r="AM672" s="4">
        <v>2</v>
      </c>
      <c r="AN672" s="4">
        <v>17460.451000000001</v>
      </c>
      <c r="AO672" s="4">
        <v>8730</v>
      </c>
      <c r="AP672" s="4">
        <v>0</v>
      </c>
      <c r="AQ672" s="77">
        <v>8730</v>
      </c>
      <c r="AR672" s="4"/>
    </row>
    <row r="673" spans="1:44">
      <c r="A673" s="2">
        <v>496201331</v>
      </c>
      <c r="B673" s="10" t="s">
        <v>708</v>
      </c>
      <c r="C673" s="15">
        <v>0</v>
      </c>
      <c r="D673" s="15">
        <v>0</v>
      </c>
      <c r="E673" s="15">
        <v>0</v>
      </c>
      <c r="F673" s="15">
        <v>0</v>
      </c>
      <c r="G673" s="15">
        <v>1</v>
      </c>
      <c r="H673" s="15">
        <v>0</v>
      </c>
      <c r="I673" s="15">
        <v>3.7499999999999999E-2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1</v>
      </c>
      <c r="R673" s="16">
        <v>1</v>
      </c>
      <c r="S673" s="15">
        <v>1</v>
      </c>
      <c r="U673" s="1">
        <v>458.20974999999999</v>
      </c>
      <c r="V673" s="1">
        <v>657.42</v>
      </c>
      <c r="W673" s="1">
        <v>2963.6186250000001</v>
      </c>
      <c r="X673" s="1">
        <v>846.80375000000004</v>
      </c>
      <c r="Y673" s="1">
        <v>144.31625</v>
      </c>
      <c r="Z673" s="1">
        <v>449.39937500000002</v>
      </c>
      <c r="AA673" s="1">
        <v>291.99</v>
      </c>
      <c r="AB673" s="1">
        <v>213.81</v>
      </c>
      <c r="AC673" s="1">
        <v>1012.7569999999999</v>
      </c>
      <c r="AD673" s="1">
        <v>836.66075000000001</v>
      </c>
      <c r="AE673" s="1">
        <v>0</v>
      </c>
      <c r="AF673" s="4">
        <v>7874.9854999999998</v>
      </c>
      <c r="AG673" s="4"/>
      <c r="AH673" s="4">
        <v>496201331</v>
      </c>
      <c r="AI673" s="4" t="s">
        <v>1847</v>
      </c>
      <c r="AJ673" s="2" t="s">
        <v>1557</v>
      </c>
      <c r="AK673" s="2" t="s">
        <v>1842</v>
      </c>
      <c r="AL673" s="4">
        <v>1</v>
      </c>
      <c r="AM673" s="4">
        <v>1</v>
      </c>
      <c r="AN673" s="4">
        <v>7874.9854999999998</v>
      </c>
      <c r="AO673" s="4">
        <v>7875</v>
      </c>
      <c r="AP673" s="4">
        <v>0</v>
      </c>
      <c r="AQ673" s="77">
        <v>7875</v>
      </c>
      <c r="AR673" s="4"/>
    </row>
    <row r="674" spans="1:44">
      <c r="A674" s="2">
        <v>496201665</v>
      </c>
      <c r="B674" s="10" t="s">
        <v>708</v>
      </c>
      <c r="C674" s="15">
        <v>0</v>
      </c>
      <c r="D674" s="15">
        <v>0</v>
      </c>
      <c r="E674" s="15">
        <v>0</v>
      </c>
      <c r="F674" s="15">
        <v>0</v>
      </c>
      <c r="G674" s="15">
        <v>0</v>
      </c>
      <c r="H674" s="15">
        <v>1</v>
      </c>
      <c r="I674" s="15">
        <v>3.7499999999999999E-2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1</v>
      </c>
      <c r="Q674" s="15">
        <v>1</v>
      </c>
      <c r="R674" s="16">
        <v>1</v>
      </c>
      <c r="S674" s="15">
        <v>10</v>
      </c>
      <c r="U674" s="1">
        <v>458.20974999999999</v>
      </c>
      <c r="V674" s="1">
        <v>657.42</v>
      </c>
      <c r="W674" s="1">
        <v>7447.5786250000001</v>
      </c>
      <c r="X674" s="1">
        <v>753.59375</v>
      </c>
      <c r="Y674" s="1">
        <v>211.59625</v>
      </c>
      <c r="Z674" s="1">
        <v>711.18937500000004</v>
      </c>
      <c r="AA674" s="1">
        <v>366.02</v>
      </c>
      <c r="AB674" s="1">
        <v>493.03</v>
      </c>
      <c r="AC674" s="1">
        <v>1484.8869999999999</v>
      </c>
      <c r="AD674" s="1">
        <v>1136.94075</v>
      </c>
      <c r="AE674" s="1">
        <v>0</v>
      </c>
      <c r="AF674" s="4">
        <v>13720.465500000002</v>
      </c>
      <c r="AG674" s="4"/>
      <c r="AH674" s="4">
        <v>496201665</v>
      </c>
      <c r="AI674" s="4" t="s">
        <v>1847</v>
      </c>
      <c r="AJ674" s="2" t="s">
        <v>1557</v>
      </c>
      <c r="AK674" s="2" t="s">
        <v>1821</v>
      </c>
      <c r="AL674" s="4">
        <v>1</v>
      </c>
      <c r="AM674" s="4">
        <v>1</v>
      </c>
      <c r="AN674" s="4">
        <v>13720.465500000002</v>
      </c>
      <c r="AO674" s="4">
        <v>13720</v>
      </c>
      <c r="AP674" s="4">
        <v>0</v>
      </c>
      <c r="AQ674" s="77">
        <v>13720</v>
      </c>
      <c r="AR674" s="4"/>
    </row>
    <row r="675" spans="1:44">
      <c r="A675" s="2">
        <v>497117005</v>
      </c>
      <c r="B675" s="10" t="s">
        <v>86</v>
      </c>
      <c r="C675" s="15">
        <v>0</v>
      </c>
      <c r="D675" s="15">
        <v>0</v>
      </c>
      <c r="E675" s="15">
        <v>0</v>
      </c>
      <c r="F675" s="15">
        <v>4</v>
      </c>
      <c r="G675" s="15">
        <v>1</v>
      </c>
      <c r="H675" s="15">
        <v>1</v>
      </c>
      <c r="I675" s="15">
        <v>0.22500000000000001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6</v>
      </c>
      <c r="R675" s="16">
        <v>1</v>
      </c>
      <c r="S675" s="15">
        <v>1</v>
      </c>
      <c r="U675" s="1">
        <v>2749.2584999999999</v>
      </c>
      <c r="V675" s="1">
        <v>3944.52</v>
      </c>
      <c r="W675" s="1">
        <v>20476.93175</v>
      </c>
      <c r="X675" s="1">
        <v>5854.0524999999998</v>
      </c>
      <c r="Y675" s="1">
        <v>821.88749999999993</v>
      </c>
      <c r="Z675" s="1">
        <v>2958.1862500000002</v>
      </c>
      <c r="AA675" s="1">
        <v>1535.45</v>
      </c>
      <c r="AB675" s="1">
        <v>1230.44</v>
      </c>
      <c r="AC675" s="1">
        <v>5767.232</v>
      </c>
      <c r="AD675" s="1">
        <v>5140.3144999999995</v>
      </c>
      <c r="AE675" s="1">
        <v>0</v>
      </c>
      <c r="AF675" s="4">
        <v>50478.272999999994</v>
      </c>
      <c r="AG675" s="4"/>
      <c r="AH675" s="4">
        <v>497117005</v>
      </c>
      <c r="AI675" s="4" t="s">
        <v>1849</v>
      </c>
      <c r="AJ675" s="2" t="s">
        <v>1582</v>
      </c>
      <c r="AK675" s="2" t="s">
        <v>1710</v>
      </c>
      <c r="AL675" s="4">
        <v>1</v>
      </c>
      <c r="AM675" s="4">
        <v>6</v>
      </c>
      <c r="AN675" s="4">
        <v>50478.272999999994</v>
      </c>
      <c r="AO675" s="4">
        <v>8413</v>
      </c>
      <c r="AP675" s="4">
        <v>0</v>
      </c>
      <c r="AQ675" s="77">
        <v>8413</v>
      </c>
      <c r="AR675" s="4"/>
    </row>
    <row r="676" spans="1:44">
      <c r="A676" s="2">
        <v>497117008</v>
      </c>
      <c r="B676" s="10" t="s">
        <v>86</v>
      </c>
      <c r="C676" s="15">
        <v>0</v>
      </c>
      <c r="D676" s="15">
        <v>0</v>
      </c>
      <c r="E676" s="15">
        <v>13</v>
      </c>
      <c r="F676" s="15">
        <v>41</v>
      </c>
      <c r="G676" s="15">
        <v>20</v>
      </c>
      <c r="H676" s="15">
        <v>0</v>
      </c>
      <c r="I676" s="15">
        <v>3.0750000000000002</v>
      </c>
      <c r="J676" s="15">
        <v>0</v>
      </c>
      <c r="K676" s="15">
        <v>0</v>
      </c>
      <c r="L676" s="15">
        <v>0</v>
      </c>
      <c r="M676" s="15">
        <v>8</v>
      </c>
      <c r="N676" s="15">
        <v>0</v>
      </c>
      <c r="O676" s="15">
        <v>19</v>
      </c>
      <c r="P676" s="15">
        <v>3</v>
      </c>
      <c r="Q676" s="15">
        <v>82</v>
      </c>
      <c r="R676" s="16">
        <v>1</v>
      </c>
      <c r="S676" s="15">
        <v>6</v>
      </c>
      <c r="U676" s="1">
        <v>37573.199500000002</v>
      </c>
      <c r="V676" s="1">
        <v>53908.439999999995</v>
      </c>
      <c r="W676" s="1">
        <v>346076.88724999997</v>
      </c>
      <c r="X676" s="1">
        <v>81628.207500000004</v>
      </c>
      <c r="Y676" s="1">
        <v>13055.692500000001</v>
      </c>
      <c r="Z676" s="1">
        <v>36850.748749999999</v>
      </c>
      <c r="AA676" s="1">
        <v>20021.160000000003</v>
      </c>
      <c r="AB676" s="1">
        <v>11824.810000000001</v>
      </c>
      <c r="AC676" s="1">
        <v>91616.894</v>
      </c>
      <c r="AD676" s="1">
        <v>79410.991500000004</v>
      </c>
      <c r="AE676" s="1">
        <v>0</v>
      </c>
      <c r="AF676" s="4">
        <v>771967.03100000008</v>
      </c>
      <c r="AG676" s="4"/>
      <c r="AH676" s="4">
        <v>497117008</v>
      </c>
      <c r="AI676" s="4" t="s">
        <v>1849</v>
      </c>
      <c r="AJ676" s="2" t="s">
        <v>1582</v>
      </c>
      <c r="AK676" s="2" t="s">
        <v>1748</v>
      </c>
      <c r="AL676" s="4">
        <v>1</v>
      </c>
      <c r="AM676" s="4">
        <v>82</v>
      </c>
      <c r="AN676" s="4">
        <v>771967.03100000008</v>
      </c>
      <c r="AO676" s="4">
        <v>9414</v>
      </c>
      <c r="AP676" s="4">
        <v>0</v>
      </c>
      <c r="AQ676" s="77">
        <v>9414</v>
      </c>
      <c r="AR676" s="4"/>
    </row>
    <row r="677" spans="1:44">
      <c r="A677" s="2">
        <v>497117024</v>
      </c>
      <c r="B677" s="10" t="s">
        <v>86</v>
      </c>
      <c r="C677" s="15">
        <v>0</v>
      </c>
      <c r="D677" s="15">
        <v>0</v>
      </c>
      <c r="E677" s="15">
        <v>2</v>
      </c>
      <c r="F677" s="15">
        <v>8</v>
      </c>
      <c r="G677" s="15">
        <v>3</v>
      </c>
      <c r="H677" s="15">
        <v>1</v>
      </c>
      <c r="I677" s="15">
        <v>0.5625</v>
      </c>
      <c r="J677" s="15">
        <v>0</v>
      </c>
      <c r="K677" s="15">
        <v>0</v>
      </c>
      <c r="L677" s="15">
        <v>0</v>
      </c>
      <c r="M677" s="15">
        <v>1</v>
      </c>
      <c r="N677" s="15">
        <v>0</v>
      </c>
      <c r="O677" s="15">
        <v>1</v>
      </c>
      <c r="P677" s="15">
        <v>1</v>
      </c>
      <c r="Q677" s="15">
        <v>15</v>
      </c>
      <c r="R677" s="16">
        <v>1</v>
      </c>
      <c r="S677" s="15">
        <v>3</v>
      </c>
      <c r="U677" s="1">
        <v>6873.1462499999998</v>
      </c>
      <c r="V677" s="1">
        <v>9861.2999999999993</v>
      </c>
      <c r="W677" s="1">
        <v>57240.129374999997</v>
      </c>
      <c r="X677" s="1">
        <v>14836.616250000001</v>
      </c>
      <c r="Y677" s="1">
        <v>2225.5037500000003</v>
      </c>
      <c r="Z677" s="1">
        <v>7002.7806250000012</v>
      </c>
      <c r="AA677" s="1">
        <v>3727.5800000000008</v>
      </c>
      <c r="AB677" s="1">
        <v>2487.1</v>
      </c>
      <c r="AC677" s="1">
        <v>15616.934999999999</v>
      </c>
      <c r="AD677" s="1">
        <v>13737.11125</v>
      </c>
      <c r="AE677" s="1">
        <v>0</v>
      </c>
      <c r="AF677" s="4">
        <v>133608.20250000001</v>
      </c>
      <c r="AG677" s="4"/>
      <c r="AH677" s="4">
        <v>497117024</v>
      </c>
      <c r="AI677" s="4" t="s">
        <v>1849</v>
      </c>
      <c r="AJ677" s="2" t="s">
        <v>1582</v>
      </c>
      <c r="AK677" s="2" t="s">
        <v>1579</v>
      </c>
      <c r="AL677" s="4">
        <v>1</v>
      </c>
      <c r="AM677" s="4">
        <v>15</v>
      </c>
      <c r="AN677" s="4">
        <v>133608.20250000001</v>
      </c>
      <c r="AO677" s="4">
        <v>8907</v>
      </c>
      <c r="AP677" s="4">
        <v>0</v>
      </c>
      <c r="AQ677" s="77">
        <v>8907</v>
      </c>
      <c r="AR677" s="4"/>
    </row>
    <row r="678" spans="1:44">
      <c r="A678" s="2">
        <v>497117049</v>
      </c>
      <c r="B678" s="10" t="s">
        <v>86</v>
      </c>
      <c r="C678" s="15">
        <v>0</v>
      </c>
      <c r="D678" s="15">
        <v>0</v>
      </c>
      <c r="E678" s="15">
        <v>0</v>
      </c>
      <c r="F678" s="15">
        <v>2</v>
      </c>
      <c r="G678" s="15">
        <v>0</v>
      </c>
      <c r="H678" s="15">
        <v>0</v>
      </c>
      <c r="I678" s="15">
        <v>7.4999999999999997E-2</v>
      </c>
      <c r="J678" s="15">
        <v>0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2</v>
      </c>
      <c r="R678" s="16">
        <v>1</v>
      </c>
      <c r="S678" s="15">
        <v>1</v>
      </c>
      <c r="U678" s="1">
        <v>916.41949999999997</v>
      </c>
      <c r="V678" s="1">
        <v>1314.84</v>
      </c>
      <c r="W678" s="1">
        <v>6650.6772499999997</v>
      </c>
      <c r="X678" s="1">
        <v>2126.8274999999999</v>
      </c>
      <c r="Y678" s="1">
        <v>268.59249999999997</v>
      </c>
      <c r="Z678" s="1">
        <v>898.79875000000004</v>
      </c>
      <c r="AA678" s="1">
        <v>438.72</v>
      </c>
      <c r="AB678" s="1">
        <v>261.8</v>
      </c>
      <c r="AC678" s="1">
        <v>1884.654</v>
      </c>
      <c r="AD678" s="1">
        <v>1747.5815</v>
      </c>
      <c r="AE678" s="1">
        <v>0</v>
      </c>
      <c r="AF678" s="4">
        <v>16508.911</v>
      </c>
      <c r="AG678" s="4"/>
      <c r="AH678" s="4">
        <v>497117049</v>
      </c>
      <c r="AI678" s="4" t="s">
        <v>1849</v>
      </c>
      <c r="AJ678" s="2" t="s">
        <v>1582</v>
      </c>
      <c r="AK678" s="2" t="s">
        <v>1629</v>
      </c>
      <c r="AL678" s="4">
        <v>1</v>
      </c>
      <c r="AM678" s="4">
        <v>2</v>
      </c>
      <c r="AN678" s="4">
        <v>16508.911</v>
      </c>
      <c r="AO678" s="4">
        <v>8254</v>
      </c>
      <c r="AP678" s="4">
        <v>0</v>
      </c>
      <c r="AQ678" s="77">
        <v>8254</v>
      </c>
      <c r="AR678" s="4"/>
    </row>
    <row r="679" spans="1:44">
      <c r="A679" s="2">
        <v>497117061</v>
      </c>
      <c r="B679" s="10" t="s">
        <v>86</v>
      </c>
      <c r="C679" s="15">
        <v>0</v>
      </c>
      <c r="D679" s="15">
        <v>0</v>
      </c>
      <c r="E679" s="15">
        <v>0</v>
      </c>
      <c r="F679" s="15">
        <v>4</v>
      </c>
      <c r="G679" s="15">
        <v>2</v>
      </c>
      <c r="H679" s="15">
        <v>2</v>
      </c>
      <c r="I679" s="15">
        <v>0.375</v>
      </c>
      <c r="J679" s="15">
        <v>0</v>
      </c>
      <c r="K679" s="15">
        <v>0</v>
      </c>
      <c r="L679" s="15">
        <v>0</v>
      </c>
      <c r="M679" s="15">
        <v>2</v>
      </c>
      <c r="N679" s="15">
        <v>0</v>
      </c>
      <c r="O679" s="15">
        <v>1</v>
      </c>
      <c r="P679" s="15">
        <v>1</v>
      </c>
      <c r="Q679" s="15">
        <v>10</v>
      </c>
      <c r="R679" s="16">
        <v>1</v>
      </c>
      <c r="S679" s="15">
        <v>5</v>
      </c>
      <c r="U679" s="1">
        <v>4582.0974999999999</v>
      </c>
      <c r="V679" s="1">
        <v>6574.2</v>
      </c>
      <c r="W679" s="1">
        <v>43512.366249999992</v>
      </c>
      <c r="X679" s="1">
        <v>9271.3975000000009</v>
      </c>
      <c r="Y679" s="1">
        <v>1595.0625</v>
      </c>
      <c r="Z679" s="1">
        <v>5017.5737500000005</v>
      </c>
      <c r="AA679" s="1">
        <v>2777.44</v>
      </c>
      <c r="AB679" s="1">
        <v>2199.08</v>
      </c>
      <c r="AC679" s="1">
        <v>11193.19</v>
      </c>
      <c r="AD679" s="1">
        <v>9547.4475000000002</v>
      </c>
      <c r="AE679" s="1">
        <v>0</v>
      </c>
      <c r="AF679" s="4">
        <v>96269.854999999996</v>
      </c>
      <c r="AG679" s="4"/>
      <c r="AH679" s="4">
        <v>497117061</v>
      </c>
      <c r="AI679" s="4" t="s">
        <v>1849</v>
      </c>
      <c r="AJ679" s="2" t="s">
        <v>1582</v>
      </c>
      <c r="AK679" s="2" t="s">
        <v>1711</v>
      </c>
      <c r="AL679" s="4">
        <v>1</v>
      </c>
      <c r="AM679" s="4">
        <v>10</v>
      </c>
      <c r="AN679" s="4">
        <v>96269.854999999996</v>
      </c>
      <c r="AO679" s="4">
        <v>9627</v>
      </c>
      <c r="AP679" s="4">
        <v>0</v>
      </c>
      <c r="AQ679" s="77">
        <v>9627</v>
      </c>
      <c r="AR679" s="4"/>
    </row>
    <row r="680" spans="1:44">
      <c r="A680" s="2">
        <v>497117068</v>
      </c>
      <c r="B680" s="10" t="s">
        <v>86</v>
      </c>
      <c r="C680" s="15">
        <v>0</v>
      </c>
      <c r="D680" s="15">
        <v>0</v>
      </c>
      <c r="E680" s="15">
        <v>1</v>
      </c>
      <c r="F680" s="15">
        <v>1</v>
      </c>
      <c r="G680" s="15">
        <v>1</v>
      </c>
      <c r="H680" s="15">
        <v>0</v>
      </c>
      <c r="I680" s="15">
        <v>0.1125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3</v>
      </c>
      <c r="R680" s="16">
        <v>1</v>
      </c>
      <c r="S680" s="15">
        <v>1</v>
      </c>
      <c r="U680" s="1">
        <v>1374.62925</v>
      </c>
      <c r="V680" s="1">
        <v>1972.2599999999998</v>
      </c>
      <c r="W680" s="1">
        <v>9614.3358749999989</v>
      </c>
      <c r="X680" s="1">
        <v>2973.6312499999999</v>
      </c>
      <c r="Y680" s="1">
        <v>412.88874999999996</v>
      </c>
      <c r="Z680" s="1">
        <v>1348.1981250000001</v>
      </c>
      <c r="AA680" s="1">
        <v>730.71</v>
      </c>
      <c r="AB680" s="1">
        <v>431.98</v>
      </c>
      <c r="AC680" s="1">
        <v>2897.4110000000001</v>
      </c>
      <c r="AD680" s="1">
        <v>2584.1922500000001</v>
      </c>
      <c r="AE680" s="1">
        <v>0</v>
      </c>
      <c r="AF680" s="4">
        <v>24340.236499999999</v>
      </c>
      <c r="AG680" s="4"/>
      <c r="AH680" s="4">
        <v>497117068</v>
      </c>
      <c r="AI680" s="4" t="s">
        <v>1849</v>
      </c>
      <c r="AJ680" s="2" t="s">
        <v>1582</v>
      </c>
      <c r="AK680" s="2" t="s">
        <v>1850</v>
      </c>
      <c r="AL680" s="4">
        <v>1</v>
      </c>
      <c r="AM680" s="4">
        <v>3</v>
      </c>
      <c r="AN680" s="4">
        <v>24340.236499999999</v>
      </c>
      <c r="AO680" s="4">
        <v>8113</v>
      </c>
      <c r="AP680" s="4">
        <v>0</v>
      </c>
      <c r="AQ680" s="77">
        <v>8113</v>
      </c>
      <c r="AR680" s="4"/>
    </row>
    <row r="681" spans="1:44">
      <c r="A681" s="2">
        <v>497117074</v>
      </c>
      <c r="B681" s="10" t="s">
        <v>86</v>
      </c>
      <c r="C681" s="15">
        <v>0</v>
      </c>
      <c r="D681" s="15">
        <v>0</v>
      </c>
      <c r="E681" s="15">
        <v>0</v>
      </c>
      <c r="F681" s="15">
        <v>3</v>
      </c>
      <c r="G681" s="15">
        <v>0</v>
      </c>
      <c r="H681" s="15">
        <v>0</v>
      </c>
      <c r="I681" s="15">
        <v>0.1125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3</v>
      </c>
      <c r="R681" s="16">
        <v>1</v>
      </c>
      <c r="S681" s="15">
        <v>1</v>
      </c>
      <c r="U681" s="1">
        <v>1374.62925</v>
      </c>
      <c r="V681" s="1">
        <v>1972.2599999999998</v>
      </c>
      <c r="W681" s="1">
        <v>9976.0158749999991</v>
      </c>
      <c r="X681" s="1">
        <v>3190.24125</v>
      </c>
      <c r="Y681" s="1">
        <v>402.88874999999996</v>
      </c>
      <c r="Z681" s="1">
        <v>1348.1981250000001</v>
      </c>
      <c r="AA681" s="1">
        <v>658.08</v>
      </c>
      <c r="AB681" s="1">
        <v>392.70000000000005</v>
      </c>
      <c r="AC681" s="1">
        <v>2826.9809999999998</v>
      </c>
      <c r="AD681" s="1">
        <v>2621.3722499999999</v>
      </c>
      <c r="AE681" s="1">
        <v>0</v>
      </c>
      <c r="AF681" s="4">
        <v>24763.3665</v>
      </c>
      <c r="AG681" s="4"/>
      <c r="AH681" s="4">
        <v>497117074</v>
      </c>
      <c r="AI681" s="4" t="s">
        <v>1849</v>
      </c>
      <c r="AJ681" s="2" t="s">
        <v>1582</v>
      </c>
      <c r="AK681" s="2" t="s">
        <v>1851</v>
      </c>
      <c r="AL681" s="4">
        <v>1</v>
      </c>
      <c r="AM681" s="4">
        <v>3</v>
      </c>
      <c r="AN681" s="4">
        <v>24763.3665</v>
      </c>
      <c r="AO681" s="4">
        <v>8254</v>
      </c>
      <c r="AP681" s="4">
        <v>0</v>
      </c>
      <c r="AQ681" s="77">
        <v>8254</v>
      </c>
      <c r="AR681" s="4"/>
    </row>
    <row r="682" spans="1:44">
      <c r="A682" s="2">
        <v>497117086</v>
      </c>
      <c r="B682" s="10" t="s">
        <v>86</v>
      </c>
      <c r="C682" s="15">
        <v>0</v>
      </c>
      <c r="D682" s="15">
        <v>0</v>
      </c>
      <c r="E682" s="15">
        <v>2</v>
      </c>
      <c r="F682" s="15">
        <v>14</v>
      </c>
      <c r="G682" s="15">
        <v>6</v>
      </c>
      <c r="H682" s="15">
        <v>1</v>
      </c>
      <c r="I682" s="15">
        <v>0.9</v>
      </c>
      <c r="J682" s="15">
        <v>0</v>
      </c>
      <c r="K682" s="15">
        <v>0</v>
      </c>
      <c r="L682" s="15">
        <v>0</v>
      </c>
      <c r="M682" s="15">
        <v>1</v>
      </c>
      <c r="N682" s="15">
        <v>0</v>
      </c>
      <c r="O682" s="15">
        <v>1</v>
      </c>
      <c r="P682" s="15">
        <v>1</v>
      </c>
      <c r="Q682" s="15">
        <v>24</v>
      </c>
      <c r="R682" s="16">
        <v>1</v>
      </c>
      <c r="S682" s="15">
        <v>2</v>
      </c>
      <c r="U682" s="1">
        <v>10997.034</v>
      </c>
      <c r="V682" s="1">
        <v>15778.079999999998</v>
      </c>
      <c r="W682" s="1">
        <v>86020.416999999987</v>
      </c>
      <c r="X682" s="1">
        <v>23757.510000000002</v>
      </c>
      <c r="Y682" s="1">
        <v>3462.8499999999995</v>
      </c>
      <c r="Z682" s="1">
        <v>11047.375</v>
      </c>
      <c r="AA682" s="1">
        <v>5919.7100000000009</v>
      </c>
      <c r="AB682" s="1">
        <v>3913.93</v>
      </c>
      <c r="AC682" s="1">
        <v>24299.507999999998</v>
      </c>
      <c r="AD682" s="1">
        <v>21483.498</v>
      </c>
      <c r="AE682" s="1">
        <v>0</v>
      </c>
      <c r="AF682" s="4">
        <v>206679.91199999998</v>
      </c>
      <c r="AG682" s="4"/>
      <c r="AH682" s="4">
        <v>497117086</v>
      </c>
      <c r="AI682" s="4" t="s">
        <v>1849</v>
      </c>
      <c r="AJ682" s="2" t="s">
        <v>1582</v>
      </c>
      <c r="AK682" s="2" t="s">
        <v>1747</v>
      </c>
      <c r="AL682" s="4">
        <v>1</v>
      </c>
      <c r="AM682" s="4">
        <v>24</v>
      </c>
      <c r="AN682" s="4">
        <v>206679.91199999998</v>
      </c>
      <c r="AO682" s="4">
        <v>8612</v>
      </c>
      <c r="AP682" s="4">
        <v>0</v>
      </c>
      <c r="AQ682" s="77">
        <v>8612</v>
      </c>
      <c r="AR682" s="4"/>
    </row>
    <row r="683" spans="1:44">
      <c r="A683" s="2">
        <v>497117087</v>
      </c>
      <c r="B683" s="10" t="s">
        <v>86</v>
      </c>
      <c r="C683" s="15">
        <v>0</v>
      </c>
      <c r="D683" s="15">
        <v>0</v>
      </c>
      <c r="E683" s="15">
        <v>1</v>
      </c>
      <c r="F683" s="15">
        <v>0</v>
      </c>
      <c r="G683" s="15">
        <v>1</v>
      </c>
      <c r="H683" s="15">
        <v>2</v>
      </c>
      <c r="I683" s="15">
        <v>0.15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4</v>
      </c>
      <c r="R683" s="16">
        <v>1</v>
      </c>
      <c r="S683" s="15">
        <v>1</v>
      </c>
      <c r="U683" s="1">
        <v>1832.8389999999999</v>
      </c>
      <c r="V683" s="1">
        <v>2629.68</v>
      </c>
      <c r="W683" s="1">
        <v>14712.914500000001</v>
      </c>
      <c r="X683" s="1">
        <v>3417.4049999999997</v>
      </c>
      <c r="Y683" s="1">
        <v>559.36500000000001</v>
      </c>
      <c r="Z683" s="1">
        <v>2321.1775000000002</v>
      </c>
      <c r="AA683" s="1">
        <v>1243.3899999999999</v>
      </c>
      <c r="AB683" s="1">
        <v>1287.1399999999999</v>
      </c>
      <c r="AC683" s="1">
        <v>3925.4180000000001</v>
      </c>
      <c r="AD683" s="1">
        <v>3327.3829999999998</v>
      </c>
      <c r="AE683" s="1">
        <v>0</v>
      </c>
      <c r="AF683" s="4">
        <v>35256.712</v>
      </c>
      <c r="AG683" s="4"/>
      <c r="AH683" s="4">
        <v>497117087</v>
      </c>
      <c r="AI683" s="4" t="s">
        <v>1849</v>
      </c>
      <c r="AJ683" s="2" t="s">
        <v>1582</v>
      </c>
      <c r="AK683" s="2" t="s">
        <v>1712</v>
      </c>
      <c r="AL683" s="4">
        <v>1</v>
      </c>
      <c r="AM683" s="4">
        <v>4</v>
      </c>
      <c r="AN683" s="4">
        <v>35256.712</v>
      </c>
      <c r="AO683" s="4">
        <v>8814</v>
      </c>
      <c r="AP683" s="4">
        <v>0</v>
      </c>
      <c r="AQ683" s="77">
        <v>8814</v>
      </c>
      <c r="AR683" s="4"/>
    </row>
    <row r="684" spans="1:44">
      <c r="A684" s="2">
        <v>497117111</v>
      </c>
      <c r="B684" s="10" t="s">
        <v>86</v>
      </c>
      <c r="C684" s="15">
        <v>0</v>
      </c>
      <c r="D684" s="15">
        <v>0</v>
      </c>
      <c r="E684" s="15">
        <v>2</v>
      </c>
      <c r="F684" s="15">
        <v>9</v>
      </c>
      <c r="G684" s="15">
        <v>4</v>
      </c>
      <c r="H684" s="15">
        <v>0</v>
      </c>
      <c r="I684" s="15">
        <v>0.5625</v>
      </c>
      <c r="J684" s="15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3</v>
      </c>
      <c r="P684" s="15">
        <v>0</v>
      </c>
      <c r="Q684" s="15">
        <v>15</v>
      </c>
      <c r="R684" s="16">
        <v>1</v>
      </c>
      <c r="S684" s="15">
        <v>5</v>
      </c>
      <c r="U684" s="1">
        <v>6873.1462499999998</v>
      </c>
      <c r="V684" s="1">
        <v>9861.2999999999993</v>
      </c>
      <c r="W684" s="1">
        <v>57670.639374999999</v>
      </c>
      <c r="X684" s="1">
        <v>15084.766250000001</v>
      </c>
      <c r="Y684" s="1">
        <v>2257.7937499999998</v>
      </c>
      <c r="Z684" s="1">
        <v>6740.9906249999995</v>
      </c>
      <c r="AA684" s="1">
        <v>3580.92</v>
      </c>
      <c r="AB684" s="1">
        <v>2207.88</v>
      </c>
      <c r="AC684" s="1">
        <v>15843.275</v>
      </c>
      <c r="AD684" s="1">
        <v>13895.921250000001</v>
      </c>
      <c r="AE684" s="1">
        <v>0</v>
      </c>
      <c r="AF684" s="4">
        <v>134016.63250000001</v>
      </c>
      <c r="AG684" s="4"/>
      <c r="AH684" s="4">
        <v>497117111</v>
      </c>
      <c r="AI684" s="4" t="s">
        <v>1849</v>
      </c>
      <c r="AJ684" s="2" t="s">
        <v>1582</v>
      </c>
      <c r="AK684" s="2" t="s">
        <v>1794</v>
      </c>
      <c r="AL684" s="4">
        <v>1</v>
      </c>
      <c r="AM684" s="4">
        <v>15</v>
      </c>
      <c r="AN684" s="4">
        <v>134016.63250000001</v>
      </c>
      <c r="AO684" s="4">
        <v>8934</v>
      </c>
      <c r="AP684" s="4">
        <v>0</v>
      </c>
      <c r="AQ684" s="77">
        <v>8934</v>
      </c>
      <c r="AR684" s="4"/>
    </row>
    <row r="685" spans="1:44">
      <c r="A685" s="2">
        <v>497117114</v>
      </c>
      <c r="B685" s="10" t="s">
        <v>86</v>
      </c>
      <c r="C685" s="15">
        <v>0</v>
      </c>
      <c r="D685" s="15">
        <v>0</v>
      </c>
      <c r="E685" s="15">
        <v>2</v>
      </c>
      <c r="F685" s="15">
        <v>14</v>
      </c>
      <c r="G685" s="15">
        <v>3</v>
      </c>
      <c r="H685" s="15">
        <v>1</v>
      </c>
      <c r="I685" s="15">
        <v>0.75</v>
      </c>
      <c r="J685" s="15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3</v>
      </c>
      <c r="P685" s="15">
        <v>1</v>
      </c>
      <c r="Q685" s="15">
        <v>20</v>
      </c>
      <c r="R685" s="16">
        <v>1</v>
      </c>
      <c r="S685" s="15">
        <v>5</v>
      </c>
      <c r="U685" s="1">
        <v>9164.1949999999997</v>
      </c>
      <c r="V685" s="1">
        <v>13148.4</v>
      </c>
      <c r="W685" s="1">
        <v>78624.792499999981</v>
      </c>
      <c r="X685" s="1">
        <v>20308.625</v>
      </c>
      <c r="Y685" s="1">
        <v>2993.1149999999998</v>
      </c>
      <c r="Z685" s="1">
        <v>9249.7775000000001</v>
      </c>
      <c r="AA685" s="1">
        <v>4751.75</v>
      </c>
      <c r="AB685" s="1">
        <v>3141.6000000000004</v>
      </c>
      <c r="AC685" s="1">
        <v>21002.870000000003</v>
      </c>
      <c r="AD685" s="1">
        <v>18549.265000000003</v>
      </c>
      <c r="AE685" s="1">
        <v>0</v>
      </c>
      <c r="AF685" s="4">
        <v>180934.39</v>
      </c>
      <c r="AG685" s="4"/>
      <c r="AH685" s="4">
        <v>497117114</v>
      </c>
      <c r="AI685" s="4" t="s">
        <v>1849</v>
      </c>
      <c r="AJ685" s="2" t="s">
        <v>1582</v>
      </c>
      <c r="AK685" s="2" t="s">
        <v>1578</v>
      </c>
      <c r="AL685" s="4">
        <v>1</v>
      </c>
      <c r="AM685" s="4">
        <v>20</v>
      </c>
      <c r="AN685" s="4">
        <v>180934.39</v>
      </c>
      <c r="AO685" s="4">
        <v>9047</v>
      </c>
      <c r="AP685" s="4">
        <v>0</v>
      </c>
      <c r="AQ685" s="77">
        <v>9047</v>
      </c>
      <c r="AR685" s="4"/>
    </row>
    <row r="686" spans="1:44">
      <c r="A686" s="2">
        <v>497117117</v>
      </c>
      <c r="B686" s="10" t="s">
        <v>86</v>
      </c>
      <c r="C686" s="15">
        <v>0</v>
      </c>
      <c r="D686" s="15">
        <v>0</v>
      </c>
      <c r="E686" s="15">
        <v>2</v>
      </c>
      <c r="F686" s="15">
        <v>10</v>
      </c>
      <c r="G686" s="15">
        <v>4</v>
      </c>
      <c r="H686" s="15">
        <v>3</v>
      </c>
      <c r="I686" s="15">
        <v>0.82499999999999996</v>
      </c>
      <c r="J686" s="15">
        <v>0</v>
      </c>
      <c r="K686" s="15">
        <v>0</v>
      </c>
      <c r="L686" s="15">
        <v>0</v>
      </c>
      <c r="M686" s="15">
        <v>3</v>
      </c>
      <c r="N686" s="15">
        <v>0</v>
      </c>
      <c r="O686" s="15">
        <v>3</v>
      </c>
      <c r="P686" s="15">
        <v>1</v>
      </c>
      <c r="Q686" s="15">
        <v>22</v>
      </c>
      <c r="R686" s="16">
        <v>1</v>
      </c>
      <c r="S686" s="15">
        <v>4</v>
      </c>
      <c r="U686" s="1">
        <v>10080.6145</v>
      </c>
      <c r="V686" s="1">
        <v>14463.24</v>
      </c>
      <c r="W686" s="1">
        <v>91138.19975</v>
      </c>
      <c r="X686" s="1">
        <v>21134.3825</v>
      </c>
      <c r="Y686" s="1">
        <v>3407.6574999999998</v>
      </c>
      <c r="Z686" s="1">
        <v>10672.15625</v>
      </c>
      <c r="AA686" s="1">
        <v>5774.31</v>
      </c>
      <c r="AB686" s="1">
        <v>4210.57</v>
      </c>
      <c r="AC686" s="1">
        <v>23912.734</v>
      </c>
      <c r="AD686" s="1">
        <v>20700.316500000001</v>
      </c>
      <c r="AE686" s="1">
        <v>0</v>
      </c>
      <c r="AF686" s="4">
        <v>205494.18099999998</v>
      </c>
      <c r="AG686" s="4"/>
      <c r="AH686" s="4">
        <v>497117117</v>
      </c>
      <c r="AI686" s="4" t="s">
        <v>1849</v>
      </c>
      <c r="AJ686" s="2" t="s">
        <v>1582</v>
      </c>
      <c r="AK686" s="2" t="s">
        <v>1582</v>
      </c>
      <c r="AL686" s="4">
        <v>1</v>
      </c>
      <c r="AM686" s="4">
        <v>22</v>
      </c>
      <c r="AN686" s="4">
        <v>205494.18099999998</v>
      </c>
      <c r="AO686" s="4">
        <v>9341</v>
      </c>
      <c r="AP686" s="4">
        <v>0</v>
      </c>
      <c r="AQ686" s="77">
        <v>9341</v>
      </c>
      <c r="AR686" s="4"/>
    </row>
    <row r="687" spans="1:44">
      <c r="A687" s="2">
        <v>497117137</v>
      </c>
      <c r="B687" s="10" t="s">
        <v>86</v>
      </c>
      <c r="C687" s="15">
        <v>0</v>
      </c>
      <c r="D687" s="15">
        <v>0</v>
      </c>
      <c r="E687" s="15">
        <v>0</v>
      </c>
      <c r="F687" s="15">
        <v>11</v>
      </c>
      <c r="G687" s="15">
        <v>10</v>
      </c>
      <c r="H687" s="15">
        <v>1</v>
      </c>
      <c r="I687" s="15">
        <v>0.82499999999999996</v>
      </c>
      <c r="J687" s="15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4</v>
      </c>
      <c r="P687" s="15">
        <v>0</v>
      </c>
      <c r="Q687" s="15">
        <v>22</v>
      </c>
      <c r="R687" s="16">
        <v>1</v>
      </c>
      <c r="S687" s="15">
        <v>4</v>
      </c>
      <c r="U687" s="1">
        <v>10080.6145</v>
      </c>
      <c r="V687" s="1">
        <v>14463.24</v>
      </c>
      <c r="W687" s="1">
        <v>82618.149749999997</v>
      </c>
      <c r="X687" s="1">
        <v>20919.182499999999</v>
      </c>
      <c r="Y687" s="1">
        <v>3329.1275000000001</v>
      </c>
      <c r="Z687" s="1">
        <v>10148.57625</v>
      </c>
      <c r="AA687" s="1">
        <v>5698.880000000001</v>
      </c>
      <c r="AB687" s="1">
        <v>4071.0299999999997</v>
      </c>
      <c r="AC687" s="1">
        <v>23361.214000000004</v>
      </c>
      <c r="AD687" s="1">
        <v>20024.316500000004</v>
      </c>
      <c r="AE687" s="1">
        <v>0</v>
      </c>
      <c r="AF687" s="4">
        <v>194714.33100000003</v>
      </c>
      <c r="AG687" s="4"/>
      <c r="AH687" s="4">
        <v>497117137</v>
      </c>
      <c r="AI687" s="4" t="s">
        <v>1849</v>
      </c>
      <c r="AJ687" s="2" t="s">
        <v>1582</v>
      </c>
      <c r="AK687" s="2" t="s">
        <v>1713</v>
      </c>
      <c r="AL687" s="4">
        <v>1</v>
      </c>
      <c r="AM687" s="4">
        <v>22</v>
      </c>
      <c r="AN687" s="4">
        <v>194714.33100000003</v>
      </c>
      <c r="AO687" s="4">
        <v>8851</v>
      </c>
      <c r="AP687" s="4">
        <v>0</v>
      </c>
      <c r="AQ687" s="77">
        <v>8851</v>
      </c>
      <c r="AR687" s="4"/>
    </row>
    <row r="688" spans="1:44">
      <c r="A688" s="2">
        <v>497117154</v>
      </c>
      <c r="B688" s="10" t="s">
        <v>86</v>
      </c>
      <c r="C688" s="15">
        <v>0</v>
      </c>
      <c r="D688" s="15">
        <v>0</v>
      </c>
      <c r="E688" s="15">
        <v>0</v>
      </c>
      <c r="F688" s="15">
        <v>1</v>
      </c>
      <c r="G688" s="15">
        <v>0</v>
      </c>
      <c r="H688" s="15">
        <v>0</v>
      </c>
      <c r="I688" s="15">
        <v>3.7499999999999999E-2</v>
      </c>
      <c r="J688" s="15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1</v>
      </c>
      <c r="R688" s="16">
        <v>1</v>
      </c>
      <c r="S688" s="15">
        <v>1</v>
      </c>
      <c r="U688" s="1">
        <v>458.20974999999999</v>
      </c>
      <c r="V688" s="1">
        <v>657.42</v>
      </c>
      <c r="W688" s="1">
        <v>3325.3386249999999</v>
      </c>
      <c r="X688" s="1">
        <v>1063.4137499999999</v>
      </c>
      <c r="Y688" s="1">
        <v>134.29624999999999</v>
      </c>
      <c r="Z688" s="1">
        <v>449.39937500000002</v>
      </c>
      <c r="AA688" s="1">
        <v>219.36</v>
      </c>
      <c r="AB688" s="1">
        <v>130.9</v>
      </c>
      <c r="AC688" s="1">
        <v>942.327</v>
      </c>
      <c r="AD688" s="1">
        <v>873.79075</v>
      </c>
      <c r="AE688" s="1">
        <v>0</v>
      </c>
      <c r="AF688" s="4">
        <v>8254.4555</v>
      </c>
      <c r="AG688" s="4"/>
      <c r="AH688" s="4">
        <v>497117154</v>
      </c>
      <c r="AI688" s="4" t="s">
        <v>1849</v>
      </c>
      <c r="AJ688" s="2" t="s">
        <v>1582</v>
      </c>
      <c r="AK688" s="2" t="s">
        <v>1852</v>
      </c>
      <c r="AL688" s="4">
        <v>1</v>
      </c>
      <c r="AM688" s="4">
        <v>1</v>
      </c>
      <c r="AN688" s="4">
        <v>8254.4555</v>
      </c>
      <c r="AO688" s="4">
        <v>8254</v>
      </c>
      <c r="AP688" s="4">
        <v>0</v>
      </c>
      <c r="AQ688" s="77">
        <v>8254</v>
      </c>
      <c r="AR688" s="4"/>
    </row>
    <row r="689" spans="1:44">
      <c r="A689" s="2">
        <v>497117159</v>
      </c>
      <c r="B689" s="10" t="s">
        <v>86</v>
      </c>
      <c r="C689" s="15">
        <v>0</v>
      </c>
      <c r="D689" s="15">
        <v>0</v>
      </c>
      <c r="E689" s="15">
        <v>0</v>
      </c>
      <c r="F689" s="15">
        <v>0</v>
      </c>
      <c r="G689" s="15">
        <v>2</v>
      </c>
      <c r="H689" s="15">
        <v>1</v>
      </c>
      <c r="I689" s="15">
        <v>0.1125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>
        <v>0</v>
      </c>
      <c r="Q689" s="15">
        <v>3</v>
      </c>
      <c r="R689" s="16">
        <v>1</v>
      </c>
      <c r="S689" s="15">
        <v>1</v>
      </c>
      <c r="U689" s="1">
        <v>1374.62925</v>
      </c>
      <c r="V689" s="1">
        <v>1972.2599999999998</v>
      </c>
      <c r="W689" s="1">
        <v>10139.195874999999</v>
      </c>
      <c r="X689" s="1">
        <v>2447.2012500000001</v>
      </c>
      <c r="Y689" s="1">
        <v>429.01874999999995</v>
      </c>
      <c r="Z689" s="1">
        <v>1609.9881250000001</v>
      </c>
      <c r="AA689" s="1">
        <v>950</v>
      </c>
      <c r="AB689" s="1">
        <v>920.65</v>
      </c>
      <c r="AC689" s="1">
        <v>3010.6809999999996</v>
      </c>
      <c r="AD689" s="1">
        <v>2481.8122499999999</v>
      </c>
      <c r="AE689" s="1">
        <v>0</v>
      </c>
      <c r="AF689" s="4">
        <v>25335.4365</v>
      </c>
      <c r="AG689" s="4"/>
      <c r="AH689" s="4">
        <v>497117159</v>
      </c>
      <c r="AI689" s="4" t="s">
        <v>1849</v>
      </c>
      <c r="AJ689" s="2" t="s">
        <v>1582</v>
      </c>
      <c r="AK689" s="2" t="s">
        <v>1714</v>
      </c>
      <c r="AL689" s="4">
        <v>1</v>
      </c>
      <c r="AM689" s="4">
        <v>3</v>
      </c>
      <c r="AN689" s="4">
        <v>25335.4365</v>
      </c>
      <c r="AO689" s="4">
        <v>8445</v>
      </c>
      <c r="AP689" s="4">
        <v>0</v>
      </c>
      <c r="AQ689" s="77">
        <v>8445</v>
      </c>
      <c r="AR689" s="4"/>
    </row>
    <row r="690" spans="1:44">
      <c r="A690" s="2">
        <v>497117210</v>
      </c>
      <c r="B690" s="10" t="s">
        <v>86</v>
      </c>
      <c r="C690" s="15">
        <v>0</v>
      </c>
      <c r="D690" s="15">
        <v>0</v>
      </c>
      <c r="E690" s="15">
        <v>3</v>
      </c>
      <c r="F690" s="15">
        <v>27</v>
      </c>
      <c r="G690" s="15">
        <v>7</v>
      </c>
      <c r="H690" s="15">
        <v>8</v>
      </c>
      <c r="I690" s="15">
        <v>1.7625</v>
      </c>
      <c r="J690" s="15">
        <v>0</v>
      </c>
      <c r="K690" s="15">
        <v>0</v>
      </c>
      <c r="L690" s="15">
        <v>0</v>
      </c>
      <c r="M690" s="15">
        <v>2</v>
      </c>
      <c r="N690" s="15">
        <v>0</v>
      </c>
      <c r="O690" s="15">
        <v>0</v>
      </c>
      <c r="P690" s="15">
        <v>2</v>
      </c>
      <c r="Q690" s="15">
        <v>47</v>
      </c>
      <c r="R690" s="16">
        <v>1</v>
      </c>
      <c r="S690" s="15">
        <v>1</v>
      </c>
      <c r="U690" s="1">
        <v>21535.858250000001</v>
      </c>
      <c r="V690" s="1">
        <v>30898.739999999998</v>
      </c>
      <c r="W690" s="1">
        <v>169810.73537500002</v>
      </c>
      <c r="X690" s="1">
        <v>45675.736250000002</v>
      </c>
      <c r="Y690" s="1">
        <v>6645.0837499999998</v>
      </c>
      <c r="Z690" s="1">
        <v>23216.090625000001</v>
      </c>
      <c r="AA690" s="1">
        <v>12136.869999999999</v>
      </c>
      <c r="AB690" s="1">
        <v>9498.82</v>
      </c>
      <c r="AC690" s="1">
        <v>46629.798999999999</v>
      </c>
      <c r="AD690" s="1">
        <v>41274.685249999995</v>
      </c>
      <c r="AE690" s="1">
        <v>0</v>
      </c>
      <c r="AF690" s="4">
        <v>407322.41850000003</v>
      </c>
      <c r="AG690" s="4"/>
      <c r="AH690" s="4">
        <v>497117210</v>
      </c>
      <c r="AI690" s="4" t="s">
        <v>1849</v>
      </c>
      <c r="AJ690" s="2" t="s">
        <v>1582</v>
      </c>
      <c r="AK690" s="2" t="s">
        <v>1583</v>
      </c>
      <c r="AL690" s="4">
        <v>1</v>
      </c>
      <c r="AM690" s="4">
        <v>47</v>
      </c>
      <c r="AN690" s="4">
        <v>407322.41850000003</v>
      </c>
      <c r="AO690" s="4">
        <v>8666</v>
      </c>
      <c r="AP690" s="4">
        <v>0</v>
      </c>
      <c r="AQ690" s="77">
        <v>8666</v>
      </c>
      <c r="AR690" s="4"/>
    </row>
    <row r="691" spans="1:44">
      <c r="A691" s="2">
        <v>497117223</v>
      </c>
      <c r="B691" s="10" t="s">
        <v>86</v>
      </c>
      <c r="C691" s="15">
        <v>0</v>
      </c>
      <c r="D691" s="15">
        <v>0</v>
      </c>
      <c r="E691" s="15">
        <v>0</v>
      </c>
      <c r="F691" s="15">
        <v>0</v>
      </c>
      <c r="G691" s="15">
        <v>1</v>
      </c>
      <c r="H691" s="15">
        <v>0</v>
      </c>
      <c r="I691" s="15">
        <v>3.7499999999999999E-2</v>
      </c>
      <c r="J691" s="15">
        <v>0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1</v>
      </c>
      <c r="R691" s="16">
        <v>1</v>
      </c>
      <c r="S691" s="15">
        <v>1</v>
      </c>
      <c r="U691" s="1">
        <v>458.20974999999999</v>
      </c>
      <c r="V691" s="1">
        <v>657.42</v>
      </c>
      <c r="W691" s="1">
        <v>2963.6186250000001</v>
      </c>
      <c r="X691" s="1">
        <v>846.80375000000004</v>
      </c>
      <c r="Y691" s="1">
        <v>144.31625</v>
      </c>
      <c r="Z691" s="1">
        <v>449.39937500000002</v>
      </c>
      <c r="AA691" s="1">
        <v>291.99</v>
      </c>
      <c r="AB691" s="1">
        <v>213.81</v>
      </c>
      <c r="AC691" s="1">
        <v>1012.7569999999999</v>
      </c>
      <c r="AD691" s="1">
        <v>836.66075000000001</v>
      </c>
      <c r="AE691" s="1">
        <v>0</v>
      </c>
      <c r="AF691" s="4">
        <v>7874.9854999999998</v>
      </c>
      <c r="AG691" s="4"/>
      <c r="AH691" s="4">
        <v>497117223</v>
      </c>
      <c r="AI691" s="4" t="s">
        <v>1849</v>
      </c>
      <c r="AJ691" s="2" t="s">
        <v>1582</v>
      </c>
      <c r="AK691" s="2" t="s">
        <v>1853</v>
      </c>
      <c r="AL691" s="4">
        <v>1</v>
      </c>
      <c r="AM691" s="4">
        <v>1</v>
      </c>
      <c r="AN691" s="4">
        <v>7874.9854999999998</v>
      </c>
      <c r="AO691" s="4">
        <v>7875</v>
      </c>
      <c r="AP691" s="4">
        <v>0</v>
      </c>
      <c r="AQ691" s="77">
        <v>7875</v>
      </c>
      <c r="AR691" s="4"/>
    </row>
    <row r="692" spans="1:44">
      <c r="A692" s="2">
        <v>497117278</v>
      </c>
      <c r="B692" s="10" t="s">
        <v>86</v>
      </c>
      <c r="C692" s="15">
        <v>0</v>
      </c>
      <c r="D692" s="15">
        <v>0</v>
      </c>
      <c r="E692" s="15">
        <v>4</v>
      </c>
      <c r="F692" s="15">
        <v>21</v>
      </c>
      <c r="G692" s="15">
        <v>12</v>
      </c>
      <c r="H692" s="15">
        <v>3</v>
      </c>
      <c r="I692" s="15">
        <v>1.5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1</v>
      </c>
      <c r="P692" s="15">
        <v>2</v>
      </c>
      <c r="Q692" s="15">
        <v>40</v>
      </c>
      <c r="R692" s="16">
        <v>1</v>
      </c>
      <c r="S692" s="15">
        <v>1</v>
      </c>
      <c r="U692" s="1">
        <v>18328.39</v>
      </c>
      <c r="V692" s="1">
        <v>26296.799999999999</v>
      </c>
      <c r="W692" s="1">
        <v>140194.68500000003</v>
      </c>
      <c r="X692" s="1">
        <v>39007.770000000004</v>
      </c>
      <c r="Y692" s="1">
        <v>5705.3099999999986</v>
      </c>
      <c r="Z692" s="1">
        <v>18761.345000000001</v>
      </c>
      <c r="AA692" s="1">
        <v>10085.94</v>
      </c>
      <c r="AB692" s="1">
        <v>7142.7900000000009</v>
      </c>
      <c r="AC692" s="1">
        <v>40035.39</v>
      </c>
      <c r="AD692" s="1">
        <v>35209.520000000004</v>
      </c>
      <c r="AE692" s="1">
        <v>0</v>
      </c>
      <c r="AF692" s="4">
        <v>340767.94000000006</v>
      </c>
      <c r="AG692" s="4"/>
      <c r="AH692" s="4">
        <v>497117278</v>
      </c>
      <c r="AI692" s="4" t="s">
        <v>1849</v>
      </c>
      <c r="AJ692" s="2" t="s">
        <v>1582</v>
      </c>
      <c r="AK692" s="2" t="s">
        <v>1751</v>
      </c>
      <c r="AL692" s="4">
        <v>1</v>
      </c>
      <c r="AM692" s="4">
        <v>40</v>
      </c>
      <c r="AN692" s="4">
        <v>340767.94000000006</v>
      </c>
      <c r="AO692" s="4">
        <v>8519</v>
      </c>
      <c r="AP692" s="4">
        <v>0</v>
      </c>
      <c r="AQ692" s="77">
        <v>8519</v>
      </c>
      <c r="AR692" s="4"/>
    </row>
    <row r="693" spans="1:44">
      <c r="A693" s="2">
        <v>497117281</v>
      </c>
      <c r="B693" s="10" t="s">
        <v>86</v>
      </c>
      <c r="C693" s="15">
        <v>0</v>
      </c>
      <c r="D693" s="15">
        <v>0</v>
      </c>
      <c r="E693" s="15">
        <v>7</v>
      </c>
      <c r="F693" s="15">
        <v>12</v>
      </c>
      <c r="G693" s="15">
        <v>14</v>
      </c>
      <c r="H693" s="15">
        <v>15</v>
      </c>
      <c r="I693" s="15">
        <v>1.8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20</v>
      </c>
      <c r="P693" s="15">
        <v>13</v>
      </c>
      <c r="Q693" s="15">
        <v>48</v>
      </c>
      <c r="R693" s="16">
        <v>1</v>
      </c>
      <c r="S693" s="15">
        <v>10</v>
      </c>
      <c r="U693" s="1">
        <v>21994.067999999999</v>
      </c>
      <c r="V693" s="1">
        <v>31556.16</v>
      </c>
      <c r="W693" s="1">
        <v>274627.21399999998</v>
      </c>
      <c r="X693" s="1">
        <v>43364.02</v>
      </c>
      <c r="Y693" s="1">
        <v>9027.64</v>
      </c>
      <c r="Z693" s="1">
        <v>25498.02</v>
      </c>
      <c r="AA693" s="1">
        <v>13746</v>
      </c>
      <c r="AB693" s="1">
        <v>12570.48</v>
      </c>
      <c r="AC693" s="1">
        <v>63351.075999999994</v>
      </c>
      <c r="AD693" s="1">
        <v>51281.135999999999</v>
      </c>
      <c r="AE693" s="1">
        <v>0</v>
      </c>
      <c r="AF693" s="4">
        <v>547015.81400000001</v>
      </c>
      <c r="AG693" s="4"/>
      <c r="AH693" s="4">
        <v>497117281</v>
      </c>
      <c r="AI693" s="4" t="s">
        <v>1849</v>
      </c>
      <c r="AJ693" s="2" t="s">
        <v>1582</v>
      </c>
      <c r="AK693" s="2" t="s">
        <v>1709</v>
      </c>
      <c r="AL693" s="4">
        <v>1</v>
      </c>
      <c r="AM693" s="4">
        <v>48</v>
      </c>
      <c r="AN693" s="4">
        <v>547015.81400000001</v>
      </c>
      <c r="AO693" s="4">
        <v>11396</v>
      </c>
      <c r="AP693" s="4">
        <v>0</v>
      </c>
      <c r="AQ693" s="77">
        <v>11396</v>
      </c>
      <c r="AR693" s="4"/>
    </row>
    <row r="694" spans="1:44">
      <c r="A694" s="2">
        <v>497117325</v>
      </c>
      <c r="B694" s="10" t="s">
        <v>86</v>
      </c>
      <c r="C694" s="15">
        <v>0</v>
      </c>
      <c r="D694" s="15">
        <v>0</v>
      </c>
      <c r="E694" s="15">
        <v>0</v>
      </c>
      <c r="F694" s="15">
        <v>4</v>
      </c>
      <c r="G694" s="15">
        <v>2</v>
      </c>
      <c r="H694" s="15">
        <v>0</v>
      </c>
      <c r="I694" s="15">
        <v>0.22500000000000001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>
        <v>0</v>
      </c>
      <c r="Q694" s="15">
        <v>6</v>
      </c>
      <c r="R694" s="16">
        <v>1</v>
      </c>
      <c r="S694" s="15">
        <v>1</v>
      </c>
      <c r="U694" s="1">
        <v>2749.2584999999999</v>
      </c>
      <c r="V694" s="1">
        <v>3944.5199999999995</v>
      </c>
      <c r="W694" s="1">
        <v>19228.591749999996</v>
      </c>
      <c r="X694" s="1">
        <v>5947.2624999999998</v>
      </c>
      <c r="Y694" s="1">
        <v>825.81749999999988</v>
      </c>
      <c r="Z694" s="1">
        <v>2696.3962500000002</v>
      </c>
      <c r="AA694" s="1">
        <v>1461.42</v>
      </c>
      <c r="AB694" s="1">
        <v>951.22</v>
      </c>
      <c r="AC694" s="1">
        <v>5794.8220000000001</v>
      </c>
      <c r="AD694" s="1">
        <v>5168.4844999999996</v>
      </c>
      <c r="AE694" s="1">
        <v>0</v>
      </c>
      <c r="AF694" s="4">
        <v>48767.792999999998</v>
      </c>
      <c r="AG694" s="4"/>
      <c r="AH694" s="4">
        <v>497117325</v>
      </c>
      <c r="AI694" s="4" t="s">
        <v>1849</v>
      </c>
      <c r="AJ694" s="2" t="s">
        <v>1582</v>
      </c>
      <c r="AK694" s="2" t="s">
        <v>1756</v>
      </c>
      <c r="AL694" s="4">
        <v>1</v>
      </c>
      <c r="AM694" s="4">
        <v>6</v>
      </c>
      <c r="AN694" s="4">
        <v>48767.792999999998</v>
      </c>
      <c r="AO694" s="4">
        <v>8128</v>
      </c>
      <c r="AP694" s="4">
        <v>0</v>
      </c>
      <c r="AQ694" s="77">
        <v>8128</v>
      </c>
      <c r="AR694" s="4"/>
    </row>
    <row r="695" spans="1:44">
      <c r="A695" s="2">
        <v>497117327</v>
      </c>
      <c r="B695" s="10" t="s">
        <v>86</v>
      </c>
      <c r="C695" s="15">
        <v>0</v>
      </c>
      <c r="D695" s="15">
        <v>0</v>
      </c>
      <c r="E695" s="15">
        <v>1</v>
      </c>
      <c r="F695" s="15">
        <v>2</v>
      </c>
      <c r="G695" s="15">
        <v>0</v>
      </c>
      <c r="H695" s="15">
        <v>0</v>
      </c>
      <c r="I695" s="15">
        <v>0.1125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3</v>
      </c>
      <c r="R695" s="16">
        <v>1</v>
      </c>
      <c r="S695" s="15">
        <v>1</v>
      </c>
      <c r="U695" s="1">
        <v>1374.62925</v>
      </c>
      <c r="V695" s="1">
        <v>1972.2599999999998</v>
      </c>
      <c r="W695" s="1">
        <v>9976.055875</v>
      </c>
      <c r="X695" s="1">
        <v>3190.24125</v>
      </c>
      <c r="Y695" s="1">
        <v>402.86874999999998</v>
      </c>
      <c r="Z695" s="1">
        <v>1348.1981250000001</v>
      </c>
      <c r="AA695" s="1">
        <v>658.08</v>
      </c>
      <c r="AB695" s="1">
        <v>349.07</v>
      </c>
      <c r="AC695" s="1">
        <v>2826.9809999999998</v>
      </c>
      <c r="AD695" s="1">
        <v>2621.3222499999997</v>
      </c>
      <c r="AE695" s="1">
        <v>0</v>
      </c>
      <c r="AF695" s="4">
        <v>24719.706500000004</v>
      </c>
      <c r="AG695" s="4"/>
      <c r="AH695" s="4">
        <v>497117327</v>
      </c>
      <c r="AI695" s="4" t="s">
        <v>1849</v>
      </c>
      <c r="AJ695" s="2" t="s">
        <v>1582</v>
      </c>
      <c r="AK695" s="2" t="s">
        <v>1752</v>
      </c>
      <c r="AL695" s="4">
        <v>1</v>
      </c>
      <c r="AM695" s="4">
        <v>3</v>
      </c>
      <c r="AN695" s="4">
        <v>24719.706500000004</v>
      </c>
      <c r="AO695" s="4">
        <v>8240</v>
      </c>
      <c r="AP695" s="4">
        <v>0</v>
      </c>
      <c r="AQ695" s="77">
        <v>8240</v>
      </c>
      <c r="AR695" s="4"/>
    </row>
    <row r="696" spans="1:44">
      <c r="A696" s="2">
        <v>497117332</v>
      </c>
      <c r="B696" s="10" t="s">
        <v>86</v>
      </c>
      <c r="C696" s="15">
        <v>0</v>
      </c>
      <c r="D696" s="15">
        <v>0</v>
      </c>
      <c r="E696" s="15">
        <v>0</v>
      </c>
      <c r="F696" s="15">
        <v>1</v>
      </c>
      <c r="G696" s="15">
        <v>1</v>
      </c>
      <c r="H696" s="15">
        <v>0</v>
      </c>
      <c r="I696" s="15">
        <v>7.4999999999999997E-2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2</v>
      </c>
      <c r="R696" s="16">
        <v>1</v>
      </c>
      <c r="S696" s="15">
        <v>1</v>
      </c>
      <c r="U696" s="1">
        <v>916.41949999999997</v>
      </c>
      <c r="V696" s="1">
        <v>1314.84</v>
      </c>
      <c r="W696" s="1">
        <v>6288.9572499999995</v>
      </c>
      <c r="X696" s="1">
        <v>1910.2175000000002</v>
      </c>
      <c r="Y696" s="1">
        <v>278.61250000000001</v>
      </c>
      <c r="Z696" s="1">
        <v>898.79875000000004</v>
      </c>
      <c r="AA696" s="1">
        <v>511.35</v>
      </c>
      <c r="AB696" s="1">
        <v>344.71000000000004</v>
      </c>
      <c r="AC696" s="1">
        <v>1955.0840000000001</v>
      </c>
      <c r="AD696" s="1">
        <v>1710.4515000000001</v>
      </c>
      <c r="AE696" s="1">
        <v>0</v>
      </c>
      <c r="AF696" s="4">
        <v>16129.441000000003</v>
      </c>
      <c r="AG696" s="4"/>
      <c r="AH696" s="4">
        <v>497117332</v>
      </c>
      <c r="AI696" s="4" t="s">
        <v>1849</v>
      </c>
      <c r="AJ696" s="2" t="s">
        <v>1582</v>
      </c>
      <c r="AK696" s="2" t="s">
        <v>1757</v>
      </c>
      <c r="AL696" s="4">
        <v>1</v>
      </c>
      <c r="AM696" s="4">
        <v>2</v>
      </c>
      <c r="AN696" s="4">
        <v>16129.441000000003</v>
      </c>
      <c r="AO696" s="4">
        <v>8065</v>
      </c>
      <c r="AP696" s="4">
        <v>0</v>
      </c>
      <c r="AQ696" s="77">
        <v>8065</v>
      </c>
      <c r="AR696" s="4"/>
    </row>
    <row r="697" spans="1:44">
      <c r="A697" s="2">
        <v>497117337</v>
      </c>
      <c r="B697" s="10" t="s">
        <v>86</v>
      </c>
      <c r="C697" s="15">
        <v>0</v>
      </c>
      <c r="D697" s="15">
        <v>0</v>
      </c>
      <c r="E697" s="15">
        <v>0</v>
      </c>
      <c r="F697" s="15">
        <v>1</v>
      </c>
      <c r="G697" s="15">
        <v>0</v>
      </c>
      <c r="H697" s="15">
        <v>0</v>
      </c>
      <c r="I697" s="15">
        <v>3.7499999999999999E-2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1</v>
      </c>
      <c r="R697" s="16">
        <v>1</v>
      </c>
      <c r="S697" s="15">
        <v>1</v>
      </c>
      <c r="U697" s="1">
        <v>458.20974999999999</v>
      </c>
      <c r="V697" s="1">
        <v>657.42</v>
      </c>
      <c r="W697" s="1">
        <v>3325.3386249999999</v>
      </c>
      <c r="X697" s="1">
        <v>1063.4137499999999</v>
      </c>
      <c r="Y697" s="1">
        <v>134.29624999999999</v>
      </c>
      <c r="Z697" s="1">
        <v>449.39937500000002</v>
      </c>
      <c r="AA697" s="1">
        <v>219.36</v>
      </c>
      <c r="AB697" s="1">
        <v>130.9</v>
      </c>
      <c r="AC697" s="1">
        <v>942.327</v>
      </c>
      <c r="AD697" s="1">
        <v>873.79075</v>
      </c>
      <c r="AE697" s="1">
        <v>0</v>
      </c>
      <c r="AF697" s="4">
        <v>8254.4555</v>
      </c>
      <c r="AG697" s="4"/>
      <c r="AH697" s="4">
        <v>497117337</v>
      </c>
      <c r="AI697" s="4" t="s">
        <v>1849</v>
      </c>
      <c r="AJ697" s="2" t="s">
        <v>1582</v>
      </c>
      <c r="AK697" s="2" t="s">
        <v>1854</v>
      </c>
      <c r="AL697" s="4">
        <v>1</v>
      </c>
      <c r="AM697" s="4">
        <v>1</v>
      </c>
      <c r="AN697" s="4">
        <v>8254.4555</v>
      </c>
      <c r="AO697" s="4">
        <v>8254</v>
      </c>
      <c r="AP697" s="4">
        <v>0</v>
      </c>
      <c r="AQ697" s="77">
        <v>8254</v>
      </c>
      <c r="AR697" s="4"/>
    </row>
    <row r="698" spans="1:44">
      <c r="A698" s="2">
        <v>497117340</v>
      </c>
      <c r="B698" s="10" t="s">
        <v>86</v>
      </c>
      <c r="C698" s="15">
        <v>0</v>
      </c>
      <c r="D698" s="15">
        <v>0</v>
      </c>
      <c r="E698" s="15">
        <v>1</v>
      </c>
      <c r="F698" s="15">
        <v>0</v>
      </c>
      <c r="G698" s="15">
        <v>0</v>
      </c>
      <c r="H698" s="15">
        <v>0</v>
      </c>
      <c r="I698" s="15">
        <v>3.7499999999999999E-2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1</v>
      </c>
      <c r="R698" s="16">
        <v>1</v>
      </c>
      <c r="S698" s="15">
        <v>1</v>
      </c>
      <c r="U698" s="1">
        <v>458.20974999999999</v>
      </c>
      <c r="V698" s="1">
        <v>657.42</v>
      </c>
      <c r="W698" s="1">
        <v>3325.3786250000003</v>
      </c>
      <c r="X698" s="1">
        <v>1063.4137499999999</v>
      </c>
      <c r="Y698" s="1">
        <v>134.27625</v>
      </c>
      <c r="Z698" s="1">
        <v>449.39937500000002</v>
      </c>
      <c r="AA698" s="1">
        <v>219.36</v>
      </c>
      <c r="AB698" s="1">
        <v>87.27</v>
      </c>
      <c r="AC698" s="1">
        <v>942.327</v>
      </c>
      <c r="AD698" s="1">
        <v>873.74074999999993</v>
      </c>
      <c r="AE698" s="1">
        <v>0</v>
      </c>
      <c r="AF698" s="4">
        <v>8210.7955000000002</v>
      </c>
      <c r="AG698" s="4"/>
      <c r="AH698" s="4">
        <v>497117340</v>
      </c>
      <c r="AI698" s="4" t="s">
        <v>1849</v>
      </c>
      <c r="AJ698" s="2" t="s">
        <v>1582</v>
      </c>
      <c r="AK698" s="2" t="s">
        <v>1753</v>
      </c>
      <c r="AL698" s="4">
        <v>1</v>
      </c>
      <c r="AM698" s="4">
        <v>1</v>
      </c>
      <c r="AN698" s="4">
        <v>8210.7955000000002</v>
      </c>
      <c r="AO698" s="4">
        <v>8211</v>
      </c>
      <c r="AP698" s="4">
        <v>0</v>
      </c>
      <c r="AQ698" s="77">
        <v>8211</v>
      </c>
      <c r="AR698" s="4"/>
    </row>
    <row r="699" spans="1:44">
      <c r="A699" s="2">
        <v>497117605</v>
      </c>
      <c r="B699" s="10" t="s">
        <v>86</v>
      </c>
      <c r="C699" s="15">
        <v>0</v>
      </c>
      <c r="D699" s="15">
        <v>0</v>
      </c>
      <c r="E699" s="15">
        <v>0</v>
      </c>
      <c r="F699" s="15">
        <v>0</v>
      </c>
      <c r="G699" s="15">
        <v>20</v>
      </c>
      <c r="H699" s="15">
        <v>11</v>
      </c>
      <c r="I699" s="15">
        <v>1.1625000000000001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5</v>
      </c>
      <c r="P699" s="15">
        <v>3</v>
      </c>
      <c r="Q699" s="15">
        <v>31</v>
      </c>
      <c r="R699" s="16">
        <v>1</v>
      </c>
      <c r="S699" s="15">
        <v>6</v>
      </c>
      <c r="U699" s="1">
        <v>14204.502250000001</v>
      </c>
      <c r="V699" s="1">
        <v>20380.02</v>
      </c>
      <c r="W699" s="1">
        <v>130487.27737500001</v>
      </c>
      <c r="X699" s="1">
        <v>25225.606250000001</v>
      </c>
      <c r="Y699" s="1">
        <v>4978.1737499999999</v>
      </c>
      <c r="Z699" s="1">
        <v>16811.070625000004</v>
      </c>
      <c r="AA699" s="1">
        <v>9866.02</v>
      </c>
      <c r="AB699" s="1">
        <v>9699.5299999999988</v>
      </c>
      <c r="AC699" s="1">
        <v>34935.017</v>
      </c>
      <c r="AD699" s="1">
        <v>28152.53325</v>
      </c>
      <c r="AE699" s="1">
        <v>0</v>
      </c>
      <c r="AF699" s="4">
        <v>294739.75049999997</v>
      </c>
      <c r="AG699" s="4"/>
      <c r="AH699" s="4">
        <v>497117605</v>
      </c>
      <c r="AI699" s="4" t="s">
        <v>1849</v>
      </c>
      <c r="AJ699" s="2" t="s">
        <v>1582</v>
      </c>
      <c r="AK699" s="2" t="s">
        <v>1585</v>
      </c>
      <c r="AL699" s="4">
        <v>1</v>
      </c>
      <c r="AM699" s="4">
        <v>31</v>
      </c>
      <c r="AN699" s="4">
        <v>294739.75049999997</v>
      </c>
      <c r="AO699" s="4">
        <v>9508</v>
      </c>
      <c r="AP699" s="4">
        <v>0</v>
      </c>
      <c r="AQ699" s="77">
        <v>9508</v>
      </c>
      <c r="AR699" s="4"/>
    </row>
    <row r="700" spans="1:44">
      <c r="A700" s="2">
        <v>497117615</v>
      </c>
      <c r="B700" s="10" t="s">
        <v>86</v>
      </c>
      <c r="C700" s="15">
        <v>0</v>
      </c>
      <c r="D700" s="15">
        <v>0</v>
      </c>
      <c r="E700" s="15">
        <v>0</v>
      </c>
      <c r="F700" s="15">
        <v>1</v>
      </c>
      <c r="G700" s="15">
        <v>0</v>
      </c>
      <c r="H700" s="15">
        <v>0</v>
      </c>
      <c r="I700" s="15">
        <v>3.7499999999999999E-2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1</v>
      </c>
      <c r="R700" s="16">
        <v>1</v>
      </c>
      <c r="S700" s="15">
        <v>1</v>
      </c>
      <c r="U700" s="1">
        <v>458.20974999999999</v>
      </c>
      <c r="V700" s="1">
        <v>657.42</v>
      </c>
      <c r="W700" s="1">
        <v>3325.3386249999999</v>
      </c>
      <c r="X700" s="1">
        <v>1063.4137499999999</v>
      </c>
      <c r="Y700" s="1">
        <v>134.29624999999999</v>
      </c>
      <c r="Z700" s="1">
        <v>449.39937500000002</v>
      </c>
      <c r="AA700" s="1">
        <v>219.36</v>
      </c>
      <c r="AB700" s="1">
        <v>130.9</v>
      </c>
      <c r="AC700" s="1">
        <v>942.327</v>
      </c>
      <c r="AD700" s="1">
        <v>873.79075</v>
      </c>
      <c r="AE700" s="1">
        <v>0</v>
      </c>
      <c r="AF700" s="4">
        <v>8254.4555</v>
      </c>
      <c r="AG700" s="4"/>
      <c r="AH700" s="4">
        <v>497117615</v>
      </c>
      <c r="AI700" s="4" t="s">
        <v>1849</v>
      </c>
      <c r="AJ700" s="2" t="s">
        <v>1582</v>
      </c>
      <c r="AK700" s="2" t="s">
        <v>1786</v>
      </c>
      <c r="AL700" s="4">
        <v>1</v>
      </c>
      <c r="AM700" s="4">
        <v>1</v>
      </c>
      <c r="AN700" s="4">
        <v>8254.4555</v>
      </c>
      <c r="AO700" s="4">
        <v>8254</v>
      </c>
      <c r="AP700" s="4">
        <v>0</v>
      </c>
      <c r="AQ700" s="77">
        <v>8254</v>
      </c>
      <c r="AR700" s="4"/>
    </row>
    <row r="701" spans="1:44">
      <c r="A701" s="2">
        <v>497117635</v>
      </c>
      <c r="B701" s="10" t="s">
        <v>86</v>
      </c>
      <c r="C701" s="15">
        <v>0</v>
      </c>
      <c r="D701" s="15">
        <v>0</v>
      </c>
      <c r="E701" s="15">
        <v>0</v>
      </c>
      <c r="F701" s="15">
        <v>0</v>
      </c>
      <c r="G701" s="15">
        <v>1</v>
      </c>
      <c r="H701" s="15">
        <v>1</v>
      </c>
      <c r="I701" s="15">
        <v>7.4999999999999997E-2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1</v>
      </c>
      <c r="P701" s="15">
        <v>0</v>
      </c>
      <c r="Q701" s="15">
        <v>2</v>
      </c>
      <c r="R701" s="16">
        <v>1</v>
      </c>
      <c r="S701" s="15">
        <v>10</v>
      </c>
      <c r="U701" s="1">
        <v>916.41949999999997</v>
      </c>
      <c r="V701" s="1">
        <v>1314.84</v>
      </c>
      <c r="W701" s="1">
        <v>10411.197250000001</v>
      </c>
      <c r="X701" s="1">
        <v>1600.3975</v>
      </c>
      <c r="Y701" s="1">
        <v>355.91249999999997</v>
      </c>
      <c r="Z701" s="1">
        <v>1160.5887500000001</v>
      </c>
      <c r="AA701" s="1">
        <v>658.01</v>
      </c>
      <c r="AB701" s="1">
        <v>706.83999999999992</v>
      </c>
      <c r="AC701" s="1">
        <v>2497.6439999999998</v>
      </c>
      <c r="AD701" s="1">
        <v>1973.6015</v>
      </c>
      <c r="AE701" s="1">
        <v>0</v>
      </c>
      <c r="AF701" s="4">
        <v>21595.451000000001</v>
      </c>
      <c r="AG701" s="4"/>
      <c r="AH701" s="4">
        <v>497117635</v>
      </c>
      <c r="AI701" s="4" t="s">
        <v>1849</v>
      </c>
      <c r="AJ701" s="2" t="s">
        <v>1582</v>
      </c>
      <c r="AK701" s="2" t="s">
        <v>1604</v>
      </c>
      <c r="AL701" s="4">
        <v>1</v>
      </c>
      <c r="AM701" s="4">
        <v>2</v>
      </c>
      <c r="AN701" s="4">
        <v>21595.451000000001</v>
      </c>
      <c r="AO701" s="4">
        <v>10798</v>
      </c>
      <c r="AP701" s="4">
        <v>0</v>
      </c>
      <c r="AQ701" s="77">
        <v>10798</v>
      </c>
      <c r="AR701" s="4"/>
    </row>
    <row r="702" spans="1:44">
      <c r="A702" s="2">
        <v>497117670</v>
      </c>
      <c r="B702" s="10" t="s">
        <v>86</v>
      </c>
      <c r="C702" s="15">
        <v>0</v>
      </c>
      <c r="D702" s="15">
        <v>0</v>
      </c>
      <c r="E702" s="15">
        <v>0</v>
      </c>
      <c r="F702" s="15">
        <v>0</v>
      </c>
      <c r="G702" s="15">
        <v>1</v>
      </c>
      <c r="H702" s="15">
        <v>2</v>
      </c>
      <c r="I702" s="15">
        <v>0.1125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1</v>
      </c>
      <c r="P702" s="15">
        <v>1</v>
      </c>
      <c r="Q702" s="15">
        <v>3</v>
      </c>
      <c r="R702" s="16">
        <v>1</v>
      </c>
      <c r="S702" s="15">
        <v>10</v>
      </c>
      <c r="U702" s="1">
        <v>1374.62925</v>
      </c>
      <c r="V702" s="1">
        <v>1972.2599999999998</v>
      </c>
      <c r="W702" s="1">
        <v>17858.775874999999</v>
      </c>
      <c r="X702" s="1">
        <v>2353.99125</v>
      </c>
      <c r="Y702" s="1">
        <v>567.50874999999996</v>
      </c>
      <c r="Z702" s="1">
        <v>1871.778125</v>
      </c>
      <c r="AA702" s="1">
        <v>1024.03</v>
      </c>
      <c r="AB702" s="1">
        <v>1199.8699999999999</v>
      </c>
      <c r="AC702" s="1">
        <v>3982.5310000000004</v>
      </c>
      <c r="AD702" s="1">
        <v>3110.54225</v>
      </c>
      <c r="AE702" s="1">
        <v>0</v>
      </c>
      <c r="AF702" s="4">
        <v>35315.916499999999</v>
      </c>
      <c r="AG702" s="4"/>
      <c r="AH702" s="4">
        <v>497117670</v>
      </c>
      <c r="AI702" s="4" t="s">
        <v>1849</v>
      </c>
      <c r="AJ702" s="2" t="s">
        <v>1582</v>
      </c>
      <c r="AK702" s="2" t="s">
        <v>1586</v>
      </c>
      <c r="AL702" s="4">
        <v>1</v>
      </c>
      <c r="AM702" s="4">
        <v>3</v>
      </c>
      <c r="AN702" s="4">
        <v>35315.916499999999</v>
      </c>
      <c r="AO702" s="4">
        <v>11772</v>
      </c>
      <c r="AP702" s="4">
        <v>0</v>
      </c>
      <c r="AQ702" s="77">
        <v>11772</v>
      </c>
      <c r="AR702" s="4"/>
    </row>
    <row r="703" spans="1:44">
      <c r="A703" s="2">
        <v>497117674</v>
      </c>
      <c r="B703" s="10" t="s">
        <v>86</v>
      </c>
      <c r="C703" s="15">
        <v>0</v>
      </c>
      <c r="D703" s="15">
        <v>0</v>
      </c>
      <c r="E703" s="15">
        <v>2</v>
      </c>
      <c r="F703" s="15">
        <v>13</v>
      </c>
      <c r="G703" s="15">
        <v>4</v>
      </c>
      <c r="H703" s="15">
        <v>2</v>
      </c>
      <c r="I703" s="15">
        <v>0.78749999999999998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1</v>
      </c>
      <c r="P703" s="15">
        <v>0</v>
      </c>
      <c r="Q703" s="15">
        <v>21</v>
      </c>
      <c r="R703" s="16">
        <v>1</v>
      </c>
      <c r="S703" s="15">
        <v>1</v>
      </c>
      <c r="U703" s="1">
        <v>9622.4047499999997</v>
      </c>
      <c r="V703" s="1">
        <v>13805.82</v>
      </c>
      <c r="W703" s="1">
        <v>73112.471124999996</v>
      </c>
      <c r="X703" s="1">
        <v>20845.608749999999</v>
      </c>
      <c r="Y703" s="1">
        <v>2937.4512500000001</v>
      </c>
      <c r="Z703" s="1">
        <v>9960.9668750000001</v>
      </c>
      <c r="AA703" s="1">
        <v>5190.4000000000005</v>
      </c>
      <c r="AB703" s="1">
        <v>3717.54</v>
      </c>
      <c r="AC703" s="1">
        <v>20612.476999999999</v>
      </c>
      <c r="AD703" s="1">
        <v>18370.23575</v>
      </c>
      <c r="AE703" s="1">
        <v>0</v>
      </c>
      <c r="AF703" s="4">
        <v>178175.37550000002</v>
      </c>
      <c r="AG703" s="4"/>
      <c r="AH703" s="4">
        <v>497117674</v>
      </c>
      <c r="AI703" s="4" t="s">
        <v>1849</v>
      </c>
      <c r="AJ703" s="2" t="s">
        <v>1582</v>
      </c>
      <c r="AK703" s="2" t="s">
        <v>1587</v>
      </c>
      <c r="AL703" s="4">
        <v>1</v>
      </c>
      <c r="AM703" s="4">
        <v>21</v>
      </c>
      <c r="AN703" s="4">
        <v>178175.37550000002</v>
      </c>
      <c r="AO703" s="4">
        <v>8485</v>
      </c>
      <c r="AP703" s="4">
        <v>0</v>
      </c>
      <c r="AQ703" s="77">
        <v>8485</v>
      </c>
      <c r="AR703" s="4"/>
    </row>
    <row r="704" spans="1:44">
      <c r="A704" s="2">
        <v>498281061</v>
      </c>
      <c r="B704" s="10" t="s">
        <v>675</v>
      </c>
      <c r="C704" s="15">
        <v>0</v>
      </c>
      <c r="D704" s="15">
        <v>0</v>
      </c>
      <c r="E704" s="15">
        <v>0</v>
      </c>
      <c r="F704" s="15">
        <v>1</v>
      </c>
      <c r="G704" s="15">
        <v>0</v>
      </c>
      <c r="H704" s="15">
        <v>0</v>
      </c>
      <c r="I704" s="15">
        <v>3.7499999999999999E-2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1</v>
      </c>
      <c r="R704" s="16">
        <v>1</v>
      </c>
      <c r="S704" s="15">
        <v>1</v>
      </c>
      <c r="U704" s="1">
        <v>458.20974999999999</v>
      </c>
      <c r="V704" s="1">
        <v>657.42</v>
      </c>
      <c r="W704" s="1">
        <v>3325.3386249999999</v>
      </c>
      <c r="X704" s="1">
        <v>1063.4137499999999</v>
      </c>
      <c r="Y704" s="1">
        <v>134.29624999999999</v>
      </c>
      <c r="Z704" s="1">
        <v>449.39937500000002</v>
      </c>
      <c r="AA704" s="1">
        <v>219.36</v>
      </c>
      <c r="AB704" s="1">
        <v>130.9</v>
      </c>
      <c r="AC704" s="1">
        <v>942.327</v>
      </c>
      <c r="AD704" s="1">
        <v>873.79075</v>
      </c>
      <c r="AE704" s="1">
        <v>0</v>
      </c>
      <c r="AF704" s="4">
        <v>8254.4555</v>
      </c>
      <c r="AG704" s="4"/>
      <c r="AH704" s="4">
        <v>498281061</v>
      </c>
      <c r="AI704" s="4" t="s">
        <v>1855</v>
      </c>
      <c r="AJ704" s="2" t="s">
        <v>1709</v>
      </c>
      <c r="AK704" s="2" t="s">
        <v>1711</v>
      </c>
      <c r="AL704" s="4">
        <v>1</v>
      </c>
      <c r="AM704" s="4">
        <v>1</v>
      </c>
      <c r="AN704" s="4">
        <v>8254.4555</v>
      </c>
      <c r="AO704" s="4">
        <v>8254</v>
      </c>
      <c r="AP704" s="4">
        <v>0</v>
      </c>
      <c r="AQ704" s="77">
        <v>8254</v>
      </c>
      <c r="AR704" s="4"/>
    </row>
    <row r="705" spans="1:44">
      <c r="A705" s="2">
        <v>498281137</v>
      </c>
      <c r="B705" s="10" t="s">
        <v>675</v>
      </c>
      <c r="C705" s="15">
        <v>0</v>
      </c>
      <c r="D705" s="15">
        <v>0</v>
      </c>
      <c r="E705" s="15">
        <v>0</v>
      </c>
      <c r="F705" s="15">
        <v>0</v>
      </c>
      <c r="G705" s="15">
        <v>1</v>
      </c>
      <c r="H705" s="15">
        <v>0</v>
      </c>
      <c r="I705" s="15">
        <v>3.7499999999999999E-2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1</v>
      </c>
      <c r="P705" s="15">
        <v>0</v>
      </c>
      <c r="Q705" s="15">
        <v>1</v>
      </c>
      <c r="R705" s="16">
        <v>1</v>
      </c>
      <c r="S705" s="15">
        <v>10</v>
      </c>
      <c r="U705" s="1">
        <v>458.20974999999999</v>
      </c>
      <c r="V705" s="1">
        <v>657.42</v>
      </c>
      <c r="W705" s="1">
        <v>6199.238625</v>
      </c>
      <c r="X705" s="1">
        <v>846.80375000000004</v>
      </c>
      <c r="Y705" s="1">
        <v>215.52625</v>
      </c>
      <c r="Z705" s="1">
        <v>449.39937500000002</v>
      </c>
      <c r="AA705" s="1">
        <v>291.99</v>
      </c>
      <c r="AB705" s="1">
        <v>213.81</v>
      </c>
      <c r="AC705" s="1">
        <v>1512.4769999999999</v>
      </c>
      <c r="AD705" s="1">
        <v>1165.1107500000001</v>
      </c>
      <c r="AE705" s="1">
        <v>0</v>
      </c>
      <c r="AF705" s="4">
        <v>12009.985499999999</v>
      </c>
      <c r="AG705" s="4"/>
      <c r="AH705" s="4">
        <v>498281137</v>
      </c>
      <c r="AI705" s="4" t="s">
        <v>1855</v>
      </c>
      <c r="AJ705" s="2" t="s">
        <v>1709</v>
      </c>
      <c r="AK705" s="2" t="s">
        <v>1713</v>
      </c>
      <c r="AL705" s="4">
        <v>1</v>
      </c>
      <c r="AM705" s="4">
        <v>1</v>
      </c>
      <c r="AN705" s="4">
        <v>12009.985499999999</v>
      </c>
      <c r="AO705" s="4">
        <v>12010</v>
      </c>
      <c r="AP705" s="4">
        <v>0</v>
      </c>
      <c r="AQ705" s="77">
        <v>12010</v>
      </c>
      <c r="AR705" s="4"/>
    </row>
    <row r="706" spans="1:44">
      <c r="A706" s="2">
        <v>498281281</v>
      </c>
      <c r="B706" s="10" t="s">
        <v>675</v>
      </c>
      <c r="C706" s="15">
        <v>0</v>
      </c>
      <c r="D706" s="15">
        <v>0</v>
      </c>
      <c r="E706" s="15">
        <v>0</v>
      </c>
      <c r="F706" s="15">
        <v>80</v>
      </c>
      <c r="G706" s="15">
        <v>195</v>
      </c>
      <c r="H706" s="15">
        <v>0</v>
      </c>
      <c r="I706" s="15">
        <v>11.4375</v>
      </c>
      <c r="J706" s="15">
        <v>0</v>
      </c>
      <c r="K706" s="15">
        <v>0</v>
      </c>
      <c r="L706" s="15">
        <v>0</v>
      </c>
      <c r="M706" s="15">
        <v>30</v>
      </c>
      <c r="N706" s="15">
        <v>0</v>
      </c>
      <c r="O706" s="15">
        <v>231</v>
      </c>
      <c r="P706" s="15">
        <v>0</v>
      </c>
      <c r="Q706" s="15">
        <v>305</v>
      </c>
      <c r="R706" s="16">
        <v>1</v>
      </c>
      <c r="S706" s="15">
        <v>10</v>
      </c>
      <c r="U706" s="1">
        <v>139753.97375</v>
      </c>
      <c r="V706" s="1">
        <v>200513.1</v>
      </c>
      <c r="W706" s="1">
        <v>1736885.2006250001</v>
      </c>
      <c r="X706" s="1">
        <v>277454.04374999995</v>
      </c>
      <c r="Y706" s="1">
        <v>60628.866249999992</v>
      </c>
      <c r="Z706" s="1">
        <v>137066.80937499998</v>
      </c>
      <c r="AA706" s="1">
        <v>83246.55</v>
      </c>
      <c r="AB706" s="1">
        <v>56091.95</v>
      </c>
      <c r="AC706" s="1">
        <v>425463.10500000004</v>
      </c>
      <c r="AD706" s="1">
        <v>340976.97875000001</v>
      </c>
      <c r="AE706" s="1">
        <v>0</v>
      </c>
      <c r="AF706" s="4">
        <v>3458080.5775000006</v>
      </c>
      <c r="AG706" s="4"/>
      <c r="AH706" s="4">
        <v>498281281</v>
      </c>
      <c r="AI706" s="4" t="s">
        <v>1855</v>
      </c>
      <c r="AJ706" s="2" t="s">
        <v>1709</v>
      </c>
      <c r="AK706" s="2" t="s">
        <v>1709</v>
      </c>
      <c r="AL706" s="4">
        <v>1</v>
      </c>
      <c r="AM706" s="4">
        <v>305</v>
      </c>
      <c r="AN706" s="4">
        <v>3458080.5775000006</v>
      </c>
      <c r="AO706" s="4">
        <v>11338</v>
      </c>
      <c r="AP706" s="4">
        <v>0</v>
      </c>
      <c r="AQ706" s="77">
        <v>11338</v>
      </c>
      <c r="AR706" s="4"/>
    </row>
    <row r="707" spans="1:44">
      <c r="A707" s="2">
        <v>499061005</v>
      </c>
      <c r="B707" s="10" t="s">
        <v>709</v>
      </c>
      <c r="C707" s="15">
        <v>0</v>
      </c>
      <c r="D707" s="15">
        <v>0</v>
      </c>
      <c r="E707" s="15">
        <v>0</v>
      </c>
      <c r="F707" s="15">
        <v>0</v>
      </c>
      <c r="G707" s="15">
        <v>1</v>
      </c>
      <c r="H707" s="15">
        <v>1</v>
      </c>
      <c r="I707" s="15">
        <v>0.1125</v>
      </c>
      <c r="J707" s="15">
        <v>0</v>
      </c>
      <c r="K707" s="15">
        <v>0</v>
      </c>
      <c r="L707" s="15">
        <v>0</v>
      </c>
      <c r="M707" s="15">
        <v>1</v>
      </c>
      <c r="N707" s="15">
        <v>0</v>
      </c>
      <c r="O707" s="15">
        <v>2</v>
      </c>
      <c r="P707" s="15">
        <v>1</v>
      </c>
      <c r="Q707" s="15">
        <v>3</v>
      </c>
      <c r="R707" s="16">
        <v>1</v>
      </c>
      <c r="S707" s="15">
        <v>10</v>
      </c>
      <c r="U707" s="1">
        <v>1374.62925</v>
      </c>
      <c r="V707" s="1">
        <v>1972.2599999999998</v>
      </c>
      <c r="W707" s="1">
        <v>21733.245875000001</v>
      </c>
      <c r="X707" s="1">
        <v>2508.8712500000001</v>
      </c>
      <c r="Y707" s="1">
        <v>674.79874999999993</v>
      </c>
      <c r="Z707" s="1">
        <v>1609.9881250000001</v>
      </c>
      <c r="AA707" s="1">
        <v>950</v>
      </c>
      <c r="AB707" s="1">
        <v>837.7399999999999</v>
      </c>
      <c r="AC707" s="1">
        <v>4735.5510000000004</v>
      </c>
      <c r="AD707" s="1">
        <v>3698.9322499999998</v>
      </c>
      <c r="AE707" s="1">
        <v>0</v>
      </c>
      <c r="AF707" s="4">
        <v>40096.016499999998</v>
      </c>
      <c r="AG707" s="4"/>
      <c r="AH707" s="4">
        <v>499061005</v>
      </c>
      <c r="AI707" s="4" t="s">
        <v>1856</v>
      </c>
      <c r="AJ707" s="2" t="s">
        <v>1711</v>
      </c>
      <c r="AK707" s="2" t="s">
        <v>1710</v>
      </c>
      <c r="AL707" s="4">
        <v>1</v>
      </c>
      <c r="AM707" s="4">
        <v>3</v>
      </c>
      <c r="AN707" s="4">
        <v>40096.016499999998</v>
      </c>
      <c r="AO707" s="4">
        <v>13365</v>
      </c>
      <c r="AP707" s="4">
        <v>0</v>
      </c>
      <c r="AQ707" s="77">
        <v>13365</v>
      </c>
      <c r="AR707" s="4"/>
    </row>
    <row r="708" spans="1:44">
      <c r="A708" s="2">
        <v>499061061</v>
      </c>
      <c r="B708" s="10" t="s">
        <v>709</v>
      </c>
      <c r="C708" s="15">
        <v>0</v>
      </c>
      <c r="D708" s="15">
        <v>0</v>
      </c>
      <c r="E708" s="15">
        <v>0</v>
      </c>
      <c r="F708" s="15">
        <v>0</v>
      </c>
      <c r="G708" s="15">
        <v>57</v>
      </c>
      <c r="H708" s="15">
        <v>30</v>
      </c>
      <c r="I708" s="15">
        <v>3.375</v>
      </c>
      <c r="J708" s="15">
        <v>0</v>
      </c>
      <c r="K708" s="15">
        <v>0</v>
      </c>
      <c r="L708" s="15">
        <v>0</v>
      </c>
      <c r="M708" s="15">
        <v>3</v>
      </c>
      <c r="N708" s="15">
        <v>0</v>
      </c>
      <c r="O708" s="15">
        <v>28</v>
      </c>
      <c r="P708" s="15">
        <v>12</v>
      </c>
      <c r="Q708" s="15">
        <v>90</v>
      </c>
      <c r="R708" s="16">
        <v>1</v>
      </c>
      <c r="S708" s="15">
        <v>9</v>
      </c>
      <c r="U708" s="1">
        <v>41238.877500000002</v>
      </c>
      <c r="V708" s="1">
        <v>59167.799999999996</v>
      </c>
      <c r="W708" s="1">
        <v>438010.24625000003</v>
      </c>
      <c r="X708" s="1">
        <v>73601.047500000001</v>
      </c>
      <c r="Y708" s="1">
        <v>15787.812499999998</v>
      </c>
      <c r="Z708" s="1">
        <v>48299.643749999996</v>
      </c>
      <c r="AA708" s="1">
        <v>28500</v>
      </c>
      <c r="AB708" s="1">
        <v>27370.77</v>
      </c>
      <c r="AC708" s="1">
        <v>110793.16</v>
      </c>
      <c r="AD708" s="1">
        <v>88160.477500000008</v>
      </c>
      <c r="AE708" s="1">
        <v>0</v>
      </c>
      <c r="AF708" s="4">
        <v>930929.8350000002</v>
      </c>
      <c r="AG708" s="4"/>
      <c r="AH708" s="4">
        <v>499061061</v>
      </c>
      <c r="AI708" s="4" t="s">
        <v>1856</v>
      </c>
      <c r="AJ708" s="2" t="s">
        <v>1711</v>
      </c>
      <c r="AK708" s="2" t="s">
        <v>1711</v>
      </c>
      <c r="AL708" s="4">
        <v>1</v>
      </c>
      <c r="AM708" s="4">
        <v>90</v>
      </c>
      <c r="AN708" s="4">
        <v>930929.8350000002</v>
      </c>
      <c r="AO708" s="4">
        <v>10344</v>
      </c>
      <c r="AP708" s="4">
        <v>0</v>
      </c>
      <c r="AQ708" s="77">
        <v>10344</v>
      </c>
      <c r="AR708" s="4"/>
    </row>
    <row r="709" spans="1:44">
      <c r="A709" s="2">
        <v>499061161</v>
      </c>
      <c r="B709" s="10" t="s">
        <v>709</v>
      </c>
      <c r="C709" s="15">
        <v>0</v>
      </c>
      <c r="D709" s="15">
        <v>0</v>
      </c>
      <c r="E709" s="15">
        <v>0</v>
      </c>
      <c r="F709" s="15">
        <v>0</v>
      </c>
      <c r="G709" s="15">
        <v>6</v>
      </c>
      <c r="H709" s="15">
        <v>12</v>
      </c>
      <c r="I709" s="15">
        <v>0.9375</v>
      </c>
      <c r="J709" s="15">
        <v>0</v>
      </c>
      <c r="K709" s="15">
        <v>0</v>
      </c>
      <c r="L709" s="15">
        <v>0</v>
      </c>
      <c r="M709" s="15">
        <v>7</v>
      </c>
      <c r="N709" s="15">
        <v>0</v>
      </c>
      <c r="O709" s="15">
        <v>9</v>
      </c>
      <c r="P709" s="15">
        <v>13</v>
      </c>
      <c r="Q709" s="15">
        <v>25</v>
      </c>
      <c r="R709" s="16">
        <v>1</v>
      </c>
      <c r="S709" s="15">
        <v>10</v>
      </c>
      <c r="U709" s="1">
        <v>11455.24375</v>
      </c>
      <c r="V709" s="1">
        <v>16435.499999999996</v>
      </c>
      <c r="W709" s="1">
        <v>173464.515625</v>
      </c>
      <c r="X709" s="1">
        <v>20483.263749999998</v>
      </c>
      <c r="Y709" s="1">
        <v>5352.4162500000002</v>
      </c>
      <c r="Z709" s="1">
        <v>14376.464375000001</v>
      </c>
      <c r="AA709" s="1">
        <v>8188.1100000000006</v>
      </c>
      <c r="AB709" s="1">
        <v>8115.5199999999995</v>
      </c>
      <c r="AC709" s="1">
        <v>37561.654999999999</v>
      </c>
      <c r="AD709" s="1">
        <v>29426.768750000003</v>
      </c>
      <c r="AE709" s="1">
        <v>0</v>
      </c>
      <c r="AF709" s="4">
        <v>324859.45750000002</v>
      </c>
      <c r="AG709" s="4"/>
      <c r="AH709" s="4">
        <v>499061161</v>
      </c>
      <c r="AI709" s="4" t="s">
        <v>1856</v>
      </c>
      <c r="AJ709" s="2" t="s">
        <v>1711</v>
      </c>
      <c r="AK709" s="2" t="s">
        <v>1715</v>
      </c>
      <c r="AL709" s="4">
        <v>1</v>
      </c>
      <c r="AM709" s="4">
        <v>25</v>
      </c>
      <c r="AN709" s="4">
        <v>324859.45750000002</v>
      </c>
      <c r="AO709" s="4">
        <v>12994</v>
      </c>
      <c r="AP709" s="4">
        <v>0</v>
      </c>
      <c r="AQ709" s="77">
        <v>12994</v>
      </c>
      <c r="AR709" s="4"/>
    </row>
    <row r="710" spans="1:44">
      <c r="A710" s="2">
        <v>499061281</v>
      </c>
      <c r="B710" s="10" t="s">
        <v>709</v>
      </c>
      <c r="C710" s="15">
        <v>0</v>
      </c>
      <c r="D710" s="15">
        <v>0</v>
      </c>
      <c r="E710" s="15">
        <v>0</v>
      </c>
      <c r="F710" s="15">
        <v>0</v>
      </c>
      <c r="G710" s="15">
        <v>146</v>
      </c>
      <c r="H710" s="15">
        <v>115</v>
      </c>
      <c r="I710" s="15">
        <v>9.9</v>
      </c>
      <c r="J710" s="15">
        <v>0</v>
      </c>
      <c r="K710" s="15">
        <v>0</v>
      </c>
      <c r="L710" s="15">
        <v>0</v>
      </c>
      <c r="M710" s="15">
        <v>3</v>
      </c>
      <c r="N710" s="15">
        <v>0</v>
      </c>
      <c r="O710" s="15">
        <v>78</v>
      </c>
      <c r="P710" s="15">
        <v>56</v>
      </c>
      <c r="Q710" s="15">
        <v>264</v>
      </c>
      <c r="R710" s="16">
        <v>1</v>
      </c>
      <c r="S710" s="15">
        <v>10</v>
      </c>
      <c r="U710" s="1">
        <v>120967.37400000001</v>
      </c>
      <c r="V710" s="1">
        <v>173558.88</v>
      </c>
      <c r="W710" s="1">
        <v>1365189.067</v>
      </c>
      <c r="X710" s="1">
        <v>213022.05000000002</v>
      </c>
      <c r="Y710" s="1">
        <v>47286.130000000005</v>
      </c>
      <c r="Z710" s="1">
        <v>148747.285</v>
      </c>
      <c r="AA710" s="1">
        <v>85598.81</v>
      </c>
      <c r="AB710" s="1">
        <v>88307.409999999989</v>
      </c>
      <c r="AC710" s="1">
        <v>331834.60800000001</v>
      </c>
      <c r="AD710" s="1">
        <v>262346.49800000002</v>
      </c>
      <c r="AE710" s="1">
        <v>0</v>
      </c>
      <c r="AF710" s="4">
        <v>2836858.1120000002</v>
      </c>
      <c r="AG710" s="4"/>
      <c r="AH710" s="4">
        <v>499061281</v>
      </c>
      <c r="AI710" s="4" t="s">
        <v>1856</v>
      </c>
      <c r="AJ710" s="2" t="s">
        <v>1711</v>
      </c>
      <c r="AK710" s="2" t="s">
        <v>1709</v>
      </c>
      <c r="AL710" s="4">
        <v>1</v>
      </c>
      <c r="AM710" s="4">
        <v>264</v>
      </c>
      <c r="AN710" s="4">
        <v>2836858.1120000002</v>
      </c>
      <c r="AO710" s="4">
        <v>10746</v>
      </c>
      <c r="AP710" s="4">
        <v>0</v>
      </c>
      <c r="AQ710" s="77">
        <v>10746</v>
      </c>
      <c r="AR710" s="4"/>
    </row>
    <row r="711" spans="1:44">
      <c r="A711" s="2">
        <v>499061332</v>
      </c>
      <c r="B711" s="10" t="s">
        <v>709</v>
      </c>
      <c r="C711" s="15">
        <v>0</v>
      </c>
      <c r="D711" s="15">
        <v>0</v>
      </c>
      <c r="E711" s="15">
        <v>0</v>
      </c>
      <c r="F711" s="15">
        <v>0</v>
      </c>
      <c r="G711" s="15">
        <v>21</v>
      </c>
      <c r="H711" s="15">
        <v>20</v>
      </c>
      <c r="I711" s="15">
        <v>1.95</v>
      </c>
      <c r="J711" s="15">
        <v>0</v>
      </c>
      <c r="K711" s="15">
        <v>0</v>
      </c>
      <c r="L711" s="15">
        <v>0</v>
      </c>
      <c r="M711" s="15">
        <v>11</v>
      </c>
      <c r="N711" s="15">
        <v>0</v>
      </c>
      <c r="O711" s="15">
        <v>21</v>
      </c>
      <c r="P711" s="15">
        <v>12</v>
      </c>
      <c r="Q711" s="15">
        <v>52</v>
      </c>
      <c r="R711" s="16">
        <v>1</v>
      </c>
      <c r="S711" s="15">
        <v>10</v>
      </c>
      <c r="U711" s="1">
        <v>23826.906999999999</v>
      </c>
      <c r="V711" s="1">
        <v>34185.840000000004</v>
      </c>
      <c r="W711" s="1">
        <v>306609.51850000001</v>
      </c>
      <c r="X711" s="1">
        <v>42847.964999999997</v>
      </c>
      <c r="Y711" s="1">
        <v>10129.425000000001</v>
      </c>
      <c r="Z711" s="1">
        <v>28604.567500000001</v>
      </c>
      <c r="AA711" s="1">
        <v>16664.079999999998</v>
      </c>
      <c r="AB711" s="1">
        <v>15790.509999999998</v>
      </c>
      <c r="AC711" s="1">
        <v>71085.133999999991</v>
      </c>
      <c r="AD711" s="1">
        <v>56331.279000000002</v>
      </c>
      <c r="AE711" s="1">
        <v>0</v>
      </c>
      <c r="AF711" s="4">
        <v>606075.22599999991</v>
      </c>
      <c r="AG711" s="4"/>
      <c r="AH711" s="4">
        <v>499061332</v>
      </c>
      <c r="AI711" s="4" t="s">
        <v>1856</v>
      </c>
      <c r="AJ711" s="2" t="s">
        <v>1711</v>
      </c>
      <c r="AK711" s="2" t="s">
        <v>1757</v>
      </c>
      <c r="AL711" s="4">
        <v>1</v>
      </c>
      <c r="AM711" s="4">
        <v>52</v>
      </c>
      <c r="AN711" s="4">
        <v>606075.22599999991</v>
      </c>
      <c r="AO711" s="4">
        <v>11655</v>
      </c>
      <c r="AP711" s="4">
        <v>0</v>
      </c>
      <c r="AQ711" s="77">
        <v>11655</v>
      </c>
      <c r="AR711" s="4"/>
    </row>
    <row r="712" spans="1:44">
      <c r="A712" s="2">
        <v>499061767</v>
      </c>
      <c r="B712" s="10" t="s">
        <v>709</v>
      </c>
      <c r="C712" s="15">
        <v>0</v>
      </c>
      <c r="D712" s="15">
        <v>0</v>
      </c>
      <c r="E712" s="15">
        <v>0</v>
      </c>
      <c r="F712" s="15">
        <v>0</v>
      </c>
      <c r="G712" s="15">
        <v>1</v>
      </c>
      <c r="H712" s="15">
        <v>0</v>
      </c>
      <c r="I712" s="15">
        <v>3.7499999999999999E-2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1</v>
      </c>
      <c r="R712" s="16">
        <v>1</v>
      </c>
      <c r="S712" s="15">
        <v>1</v>
      </c>
      <c r="U712" s="1">
        <v>458.20974999999999</v>
      </c>
      <c r="V712" s="1">
        <v>657.42</v>
      </c>
      <c r="W712" s="1">
        <v>2963.6186250000001</v>
      </c>
      <c r="X712" s="1">
        <v>846.80375000000004</v>
      </c>
      <c r="Y712" s="1">
        <v>144.31625</v>
      </c>
      <c r="Z712" s="1">
        <v>449.39937500000002</v>
      </c>
      <c r="AA712" s="1">
        <v>291.99</v>
      </c>
      <c r="AB712" s="1">
        <v>213.81</v>
      </c>
      <c r="AC712" s="1">
        <v>1012.7569999999999</v>
      </c>
      <c r="AD712" s="1">
        <v>836.66075000000001</v>
      </c>
      <c r="AE712" s="1">
        <v>0</v>
      </c>
      <c r="AF712" s="4">
        <v>7874.9854999999998</v>
      </c>
      <c r="AG712" s="4"/>
      <c r="AH712" s="4">
        <v>499061767</v>
      </c>
      <c r="AI712" s="4" t="s">
        <v>1856</v>
      </c>
      <c r="AJ712" s="2" t="s">
        <v>1711</v>
      </c>
      <c r="AK712" s="2" t="s">
        <v>1726</v>
      </c>
      <c r="AL712" s="4">
        <v>1</v>
      </c>
      <c r="AM712" s="4">
        <v>1</v>
      </c>
      <c r="AN712" s="4">
        <v>7874.9854999999998</v>
      </c>
      <c r="AO712" s="4">
        <v>7875</v>
      </c>
      <c r="AP712" s="4">
        <v>0</v>
      </c>
      <c r="AQ712" s="77">
        <v>7875</v>
      </c>
      <c r="AR712" s="4"/>
    </row>
    <row r="713" spans="1:44">
      <c r="A713" s="2">
        <v>3501137005</v>
      </c>
      <c r="B713" s="10" t="s">
        <v>721</v>
      </c>
      <c r="C713" s="15">
        <v>0</v>
      </c>
      <c r="D713" s="15">
        <v>0</v>
      </c>
      <c r="E713" s="15">
        <v>0</v>
      </c>
      <c r="F713" s="15">
        <v>0</v>
      </c>
      <c r="G713" s="15">
        <v>0</v>
      </c>
      <c r="H713" s="15">
        <v>1</v>
      </c>
      <c r="I713" s="15">
        <v>3.7499999999999999E-2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1</v>
      </c>
      <c r="R713" s="16">
        <v>1</v>
      </c>
      <c r="S713" s="15">
        <v>1</v>
      </c>
      <c r="U713" s="1">
        <v>458.20974999999999</v>
      </c>
      <c r="V713" s="1">
        <v>657.42</v>
      </c>
      <c r="W713" s="1">
        <v>4211.9586250000002</v>
      </c>
      <c r="X713" s="1">
        <v>753.59375</v>
      </c>
      <c r="Y713" s="1">
        <v>140.38624999999999</v>
      </c>
      <c r="Z713" s="1">
        <v>711.18937500000004</v>
      </c>
      <c r="AA713" s="1">
        <v>366.02</v>
      </c>
      <c r="AB713" s="1">
        <v>493.03</v>
      </c>
      <c r="AC713" s="1">
        <v>985.16699999999992</v>
      </c>
      <c r="AD713" s="1">
        <v>808.49074999999993</v>
      </c>
      <c r="AE713" s="1">
        <v>0</v>
      </c>
      <c r="AF713" s="4">
        <v>9585.4654999999984</v>
      </c>
      <c r="AG713" s="4"/>
      <c r="AH713" s="4">
        <v>3501137005</v>
      </c>
      <c r="AI713" s="4" t="s">
        <v>1857</v>
      </c>
      <c r="AJ713" s="2" t="s">
        <v>1713</v>
      </c>
      <c r="AK713" s="2" t="s">
        <v>1710</v>
      </c>
      <c r="AL713" s="4">
        <v>1</v>
      </c>
      <c r="AM713" s="4">
        <v>1</v>
      </c>
      <c r="AN713" s="4">
        <v>9585.4654999999984</v>
      </c>
      <c r="AO713" s="4">
        <v>9585</v>
      </c>
      <c r="AP713" s="4">
        <v>0</v>
      </c>
      <c r="AQ713" s="77">
        <v>9585</v>
      </c>
      <c r="AR713" s="4"/>
    </row>
    <row r="714" spans="1:44">
      <c r="A714" s="2">
        <v>3501137061</v>
      </c>
      <c r="B714" s="10" t="s">
        <v>721</v>
      </c>
      <c r="C714" s="15">
        <v>0</v>
      </c>
      <c r="D714" s="15">
        <v>0</v>
      </c>
      <c r="E714" s="15">
        <v>0</v>
      </c>
      <c r="F714" s="15">
        <v>0</v>
      </c>
      <c r="G714" s="15">
        <v>0</v>
      </c>
      <c r="H714" s="15">
        <v>13</v>
      </c>
      <c r="I714" s="15">
        <v>0.5625</v>
      </c>
      <c r="J714" s="15">
        <v>0</v>
      </c>
      <c r="K714" s="15">
        <v>0</v>
      </c>
      <c r="L714" s="15">
        <v>0</v>
      </c>
      <c r="M714" s="15">
        <v>2</v>
      </c>
      <c r="N714" s="15">
        <v>0</v>
      </c>
      <c r="O714" s="15">
        <v>0</v>
      </c>
      <c r="P714" s="15">
        <v>7</v>
      </c>
      <c r="Q714" s="15">
        <v>15</v>
      </c>
      <c r="R714" s="16">
        <v>1</v>
      </c>
      <c r="S714" s="15">
        <v>9</v>
      </c>
      <c r="U714" s="1">
        <v>6873.1462499999998</v>
      </c>
      <c r="V714" s="1">
        <v>9861.2999999999993</v>
      </c>
      <c r="W714" s="1">
        <v>86887.319374999992</v>
      </c>
      <c r="X714" s="1">
        <v>11613.66625</v>
      </c>
      <c r="Y714" s="1">
        <v>2671.5937499999995</v>
      </c>
      <c r="Z714" s="1">
        <v>10144.260625000003</v>
      </c>
      <c r="AA714" s="1">
        <v>5342.24</v>
      </c>
      <c r="AB714" s="1">
        <v>6671.19</v>
      </c>
      <c r="AC714" s="1">
        <v>18748.334999999999</v>
      </c>
      <c r="AD714" s="1">
        <v>14924.13125</v>
      </c>
      <c r="AE714" s="1">
        <v>0</v>
      </c>
      <c r="AF714" s="4">
        <v>173737.1825</v>
      </c>
      <c r="AG714" s="4"/>
      <c r="AH714" s="4">
        <v>3501137061</v>
      </c>
      <c r="AI714" s="4" t="s">
        <v>1857</v>
      </c>
      <c r="AJ714" s="2" t="s">
        <v>1713</v>
      </c>
      <c r="AK714" s="2" t="s">
        <v>1711</v>
      </c>
      <c r="AL714" s="4">
        <v>1</v>
      </c>
      <c r="AM714" s="4">
        <v>15</v>
      </c>
      <c r="AN714" s="4">
        <v>173737.1825</v>
      </c>
      <c r="AO714" s="4">
        <v>11582</v>
      </c>
      <c r="AP714" s="4">
        <v>0</v>
      </c>
      <c r="AQ714" s="77">
        <v>11582</v>
      </c>
      <c r="AR714" s="4"/>
    </row>
    <row r="715" spans="1:44">
      <c r="A715" s="2">
        <v>3501137086</v>
      </c>
      <c r="B715" s="10" t="s">
        <v>721</v>
      </c>
      <c r="C715" s="15">
        <v>0</v>
      </c>
      <c r="D715" s="15">
        <v>0</v>
      </c>
      <c r="E715" s="15">
        <v>0</v>
      </c>
      <c r="F715" s="15">
        <v>0</v>
      </c>
      <c r="G715" s="15">
        <v>0</v>
      </c>
      <c r="H715" s="15">
        <v>1</v>
      </c>
      <c r="I715" s="15">
        <v>3.7499999999999999E-2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1</v>
      </c>
      <c r="R715" s="16">
        <v>1</v>
      </c>
      <c r="S715" s="15">
        <v>1</v>
      </c>
      <c r="U715" s="1">
        <v>458.20974999999999</v>
      </c>
      <c r="V715" s="1">
        <v>657.42</v>
      </c>
      <c r="W715" s="1">
        <v>4211.9586250000002</v>
      </c>
      <c r="X715" s="1">
        <v>753.59375</v>
      </c>
      <c r="Y715" s="1">
        <v>140.38624999999999</v>
      </c>
      <c r="Z715" s="1">
        <v>711.18937500000004</v>
      </c>
      <c r="AA715" s="1">
        <v>366.02</v>
      </c>
      <c r="AB715" s="1">
        <v>493.03</v>
      </c>
      <c r="AC715" s="1">
        <v>985.16699999999992</v>
      </c>
      <c r="AD715" s="1">
        <v>808.49074999999993</v>
      </c>
      <c r="AE715" s="1">
        <v>0</v>
      </c>
      <c r="AF715" s="4">
        <v>9585.4654999999984</v>
      </c>
      <c r="AG715" s="4"/>
      <c r="AH715" s="4">
        <v>3501137086</v>
      </c>
      <c r="AI715" s="4" t="s">
        <v>1857</v>
      </c>
      <c r="AJ715" s="2" t="s">
        <v>1713</v>
      </c>
      <c r="AK715" s="2" t="s">
        <v>1747</v>
      </c>
      <c r="AL715" s="4">
        <v>1</v>
      </c>
      <c r="AM715" s="4">
        <v>1</v>
      </c>
      <c r="AN715" s="4">
        <v>9585.4654999999984</v>
      </c>
      <c r="AO715" s="4">
        <v>9585</v>
      </c>
      <c r="AP715" s="4">
        <v>0</v>
      </c>
      <c r="AQ715" s="77">
        <v>9585</v>
      </c>
      <c r="AR715" s="4"/>
    </row>
    <row r="716" spans="1:44">
      <c r="A716" s="2">
        <v>3501137127</v>
      </c>
      <c r="B716" s="10" t="s">
        <v>721</v>
      </c>
      <c r="C716" s="15">
        <v>0</v>
      </c>
      <c r="D716" s="15">
        <v>0</v>
      </c>
      <c r="E716" s="15">
        <v>0</v>
      </c>
      <c r="F716" s="15">
        <v>0</v>
      </c>
      <c r="G716" s="15">
        <v>0</v>
      </c>
      <c r="H716" s="15">
        <v>1</v>
      </c>
      <c r="I716" s="15">
        <v>3.7499999999999999E-2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1</v>
      </c>
      <c r="R716" s="16">
        <v>1</v>
      </c>
      <c r="S716" s="15">
        <v>1</v>
      </c>
      <c r="U716" s="1">
        <v>458.20974999999999</v>
      </c>
      <c r="V716" s="1">
        <v>657.42</v>
      </c>
      <c r="W716" s="1">
        <v>4211.9586250000002</v>
      </c>
      <c r="X716" s="1">
        <v>753.59375</v>
      </c>
      <c r="Y716" s="1">
        <v>140.38624999999999</v>
      </c>
      <c r="Z716" s="1">
        <v>711.18937500000004</v>
      </c>
      <c r="AA716" s="1">
        <v>366.02</v>
      </c>
      <c r="AB716" s="1">
        <v>493.03</v>
      </c>
      <c r="AC716" s="1">
        <v>985.16699999999992</v>
      </c>
      <c r="AD716" s="1">
        <v>808.49074999999993</v>
      </c>
      <c r="AE716" s="1">
        <v>0</v>
      </c>
      <c r="AF716" s="4">
        <v>9585.4654999999984</v>
      </c>
      <c r="AG716" s="4"/>
      <c r="AH716" s="4">
        <v>3501137127</v>
      </c>
      <c r="AI716" s="4" t="s">
        <v>1857</v>
      </c>
      <c r="AJ716" s="2" t="s">
        <v>1713</v>
      </c>
      <c r="AK716" s="2" t="s">
        <v>1749</v>
      </c>
      <c r="AL716" s="4">
        <v>1</v>
      </c>
      <c r="AM716" s="4">
        <v>1</v>
      </c>
      <c r="AN716" s="4">
        <v>9585.4654999999984</v>
      </c>
      <c r="AO716" s="4">
        <v>9585</v>
      </c>
      <c r="AP716" s="4">
        <v>0</v>
      </c>
      <c r="AQ716" s="77">
        <v>9585</v>
      </c>
      <c r="AR716" s="4"/>
    </row>
    <row r="717" spans="1:44">
      <c r="A717" s="2">
        <v>3501137137</v>
      </c>
      <c r="B717" s="10" t="s">
        <v>721</v>
      </c>
      <c r="C717" s="15">
        <v>0</v>
      </c>
      <c r="D717" s="15">
        <v>0</v>
      </c>
      <c r="E717" s="15">
        <v>0</v>
      </c>
      <c r="F717" s="15">
        <v>0</v>
      </c>
      <c r="G717" s="15">
        <v>0</v>
      </c>
      <c r="H717" s="15">
        <v>202</v>
      </c>
      <c r="I717" s="15">
        <v>8.7750000000000004</v>
      </c>
      <c r="J717" s="15">
        <v>0</v>
      </c>
      <c r="K717" s="15">
        <v>0</v>
      </c>
      <c r="L717" s="15">
        <v>0</v>
      </c>
      <c r="M717" s="15">
        <v>32</v>
      </c>
      <c r="N717" s="15">
        <v>0</v>
      </c>
      <c r="O717" s="15">
        <v>0</v>
      </c>
      <c r="P717" s="15">
        <v>161</v>
      </c>
      <c r="Q717" s="15">
        <v>234</v>
      </c>
      <c r="R717" s="16">
        <v>1</v>
      </c>
      <c r="S717" s="15">
        <v>10</v>
      </c>
      <c r="U717" s="1">
        <v>107221.0815</v>
      </c>
      <c r="V717" s="1">
        <v>153836.28</v>
      </c>
      <c r="W717" s="1">
        <v>1526976.33825</v>
      </c>
      <c r="X717" s="1">
        <v>181297.0975</v>
      </c>
      <c r="Y717" s="1">
        <v>45469.752499999995</v>
      </c>
      <c r="Z717" s="1">
        <v>158041.03375000003</v>
      </c>
      <c r="AA717" s="1">
        <v>83279.72</v>
      </c>
      <c r="AB717" s="1">
        <v>103780.86</v>
      </c>
      <c r="AC717" s="1">
        <v>319089.598</v>
      </c>
      <c r="AD717" s="1">
        <v>250385.36550000001</v>
      </c>
      <c r="AE717" s="1">
        <v>0</v>
      </c>
      <c r="AF717" s="4">
        <v>2929377.1269999999</v>
      </c>
      <c r="AG717" s="4"/>
      <c r="AH717" s="4">
        <v>3501137137</v>
      </c>
      <c r="AI717" s="4" t="s">
        <v>1857</v>
      </c>
      <c r="AJ717" s="2" t="s">
        <v>1713</v>
      </c>
      <c r="AK717" s="2" t="s">
        <v>1713</v>
      </c>
      <c r="AL717" s="4">
        <v>1</v>
      </c>
      <c r="AM717" s="4">
        <v>234</v>
      </c>
      <c r="AN717" s="4">
        <v>2929377.1269999999</v>
      </c>
      <c r="AO717" s="4">
        <v>12519</v>
      </c>
      <c r="AP717" s="4">
        <v>0</v>
      </c>
      <c r="AQ717" s="77">
        <v>12519</v>
      </c>
      <c r="AR717" s="4"/>
    </row>
    <row r="718" spans="1:44">
      <c r="A718" s="2">
        <v>3501137210</v>
      </c>
      <c r="B718" s="10" t="s">
        <v>721</v>
      </c>
      <c r="C718" s="15">
        <v>0</v>
      </c>
      <c r="D718" s="15">
        <v>0</v>
      </c>
      <c r="E718" s="15">
        <v>0</v>
      </c>
      <c r="F718" s="15">
        <v>0</v>
      </c>
      <c r="G718" s="15">
        <v>0</v>
      </c>
      <c r="H718" s="15">
        <v>3</v>
      </c>
      <c r="I718" s="15">
        <v>0.1125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1</v>
      </c>
      <c r="Q718" s="15">
        <v>3</v>
      </c>
      <c r="R718" s="16">
        <v>1</v>
      </c>
      <c r="S718" s="15">
        <v>8</v>
      </c>
      <c r="U718" s="1">
        <v>1374.62925</v>
      </c>
      <c r="V718" s="1">
        <v>1972.2599999999998</v>
      </c>
      <c r="W718" s="1">
        <v>15808.895875</v>
      </c>
      <c r="X718" s="1">
        <v>2260.78125</v>
      </c>
      <c r="Y718" s="1">
        <v>490.98874999999998</v>
      </c>
      <c r="Z718" s="1">
        <v>2133.5681250000002</v>
      </c>
      <c r="AA718" s="1">
        <v>1098.06</v>
      </c>
      <c r="AB718" s="1">
        <v>1479.09</v>
      </c>
      <c r="AC718" s="1">
        <v>3445.5510000000004</v>
      </c>
      <c r="AD718" s="1">
        <v>2747.5622499999999</v>
      </c>
      <c r="AE718" s="1">
        <v>0</v>
      </c>
      <c r="AF718" s="4">
        <v>32811.386500000001</v>
      </c>
      <c r="AG718" s="4"/>
      <c r="AH718" s="4">
        <v>3501137210</v>
      </c>
      <c r="AI718" s="4" t="s">
        <v>1857</v>
      </c>
      <c r="AJ718" s="2" t="s">
        <v>1713</v>
      </c>
      <c r="AK718" s="2" t="s">
        <v>1583</v>
      </c>
      <c r="AL718" s="4">
        <v>1</v>
      </c>
      <c r="AM718" s="4">
        <v>3</v>
      </c>
      <c r="AN718" s="4">
        <v>32811.386500000001</v>
      </c>
      <c r="AO718" s="4">
        <v>10937</v>
      </c>
      <c r="AP718" s="4">
        <v>0</v>
      </c>
      <c r="AQ718" s="77">
        <v>10937</v>
      </c>
      <c r="AR718" s="4"/>
    </row>
    <row r="719" spans="1:44">
      <c r="A719" s="2">
        <v>3501137278</v>
      </c>
      <c r="B719" s="10" t="s">
        <v>721</v>
      </c>
      <c r="C719" s="15">
        <v>0</v>
      </c>
      <c r="D719" s="15">
        <v>0</v>
      </c>
      <c r="E719" s="15">
        <v>0</v>
      </c>
      <c r="F719" s="15">
        <v>0</v>
      </c>
      <c r="G719" s="15">
        <v>0</v>
      </c>
      <c r="H719" s="15">
        <v>2</v>
      </c>
      <c r="I719" s="15">
        <v>7.4999999999999997E-2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2</v>
      </c>
      <c r="R719" s="16">
        <v>1</v>
      </c>
      <c r="S719" s="15">
        <v>1</v>
      </c>
      <c r="U719" s="1">
        <v>916.41949999999997</v>
      </c>
      <c r="V719" s="1">
        <v>1314.84</v>
      </c>
      <c r="W719" s="1">
        <v>8423.9172500000004</v>
      </c>
      <c r="X719" s="1">
        <v>1507.1875</v>
      </c>
      <c r="Y719" s="1">
        <v>280.77249999999998</v>
      </c>
      <c r="Z719" s="1">
        <v>1422.3787500000001</v>
      </c>
      <c r="AA719" s="1">
        <v>732.04</v>
      </c>
      <c r="AB719" s="1">
        <v>986.06</v>
      </c>
      <c r="AC719" s="1">
        <v>1970.3339999999998</v>
      </c>
      <c r="AD719" s="1">
        <v>1616.9814999999999</v>
      </c>
      <c r="AE719" s="1">
        <v>0</v>
      </c>
      <c r="AF719" s="4">
        <v>19170.930999999997</v>
      </c>
      <c r="AG719" s="4"/>
      <c r="AH719" s="4">
        <v>3501137278</v>
      </c>
      <c r="AI719" s="4" t="s">
        <v>1857</v>
      </c>
      <c r="AJ719" s="2" t="s">
        <v>1713</v>
      </c>
      <c r="AK719" s="2" t="s">
        <v>1751</v>
      </c>
      <c r="AL719" s="4">
        <v>1</v>
      </c>
      <c r="AM719" s="4">
        <v>2</v>
      </c>
      <c r="AN719" s="4">
        <v>19170.930999999997</v>
      </c>
      <c r="AO719" s="4">
        <v>9585</v>
      </c>
      <c r="AP719" s="4">
        <v>0</v>
      </c>
      <c r="AQ719" s="77">
        <v>9585</v>
      </c>
      <c r="AR719" s="4"/>
    </row>
    <row r="720" spans="1:44">
      <c r="A720" s="2">
        <v>3501137281</v>
      </c>
      <c r="B720" s="10" t="s">
        <v>721</v>
      </c>
      <c r="C720" s="15">
        <v>0</v>
      </c>
      <c r="D720" s="15">
        <v>0</v>
      </c>
      <c r="E720" s="15">
        <v>0</v>
      </c>
      <c r="F720" s="15">
        <v>0</v>
      </c>
      <c r="G720" s="15">
        <v>0</v>
      </c>
      <c r="H720" s="15">
        <v>48</v>
      </c>
      <c r="I720" s="15">
        <v>1.95</v>
      </c>
      <c r="J720" s="15">
        <v>0</v>
      </c>
      <c r="K720" s="15">
        <v>0</v>
      </c>
      <c r="L720" s="15">
        <v>0</v>
      </c>
      <c r="M720" s="15">
        <v>4</v>
      </c>
      <c r="N720" s="15">
        <v>0</v>
      </c>
      <c r="O720" s="15">
        <v>0</v>
      </c>
      <c r="P720" s="15">
        <v>39</v>
      </c>
      <c r="Q720" s="15">
        <v>52</v>
      </c>
      <c r="R720" s="16">
        <v>1</v>
      </c>
      <c r="S720" s="15">
        <v>10</v>
      </c>
      <c r="U720" s="1">
        <v>23826.906999999999</v>
      </c>
      <c r="V720" s="1">
        <v>34185.839999999997</v>
      </c>
      <c r="W720" s="1">
        <v>347766.42850000004</v>
      </c>
      <c r="X720" s="1">
        <v>39806.394999999997</v>
      </c>
      <c r="Y720" s="1">
        <v>10221.595000000001</v>
      </c>
      <c r="Z720" s="1">
        <v>35934.6875</v>
      </c>
      <c r="AA720" s="1">
        <v>18736.919999999998</v>
      </c>
      <c r="AB720" s="1">
        <v>24189.039999999997</v>
      </c>
      <c r="AC720" s="1">
        <v>71730.964000000007</v>
      </c>
      <c r="AD720" s="1">
        <v>55890.828999999998</v>
      </c>
      <c r="AE720" s="1">
        <v>0</v>
      </c>
      <c r="AF720" s="4">
        <v>662289.60600000003</v>
      </c>
      <c r="AG720" s="4"/>
      <c r="AH720" s="4">
        <v>3501137281</v>
      </c>
      <c r="AI720" s="4" t="s">
        <v>1857</v>
      </c>
      <c r="AJ720" s="2" t="s">
        <v>1713</v>
      </c>
      <c r="AK720" s="2" t="s">
        <v>1709</v>
      </c>
      <c r="AL720" s="4">
        <v>1</v>
      </c>
      <c r="AM720" s="4">
        <v>52</v>
      </c>
      <c r="AN720" s="4">
        <v>662289.60600000003</v>
      </c>
      <c r="AO720" s="4">
        <v>12736</v>
      </c>
      <c r="AP720" s="4">
        <v>0</v>
      </c>
      <c r="AQ720" s="77">
        <v>12736</v>
      </c>
      <c r="AR720" s="4"/>
    </row>
    <row r="721" spans="1:44">
      <c r="A721" s="2">
        <v>3501137325</v>
      </c>
      <c r="B721" s="10" t="s">
        <v>721</v>
      </c>
      <c r="C721" s="15">
        <v>0</v>
      </c>
      <c r="D721" s="15">
        <v>0</v>
      </c>
      <c r="E721" s="15">
        <v>0</v>
      </c>
      <c r="F721" s="15">
        <v>0</v>
      </c>
      <c r="G721" s="15">
        <v>0</v>
      </c>
      <c r="H721" s="15">
        <v>1</v>
      </c>
      <c r="I721" s="15">
        <v>3.7499999999999999E-2</v>
      </c>
      <c r="J721" s="15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1</v>
      </c>
      <c r="Q721" s="15">
        <v>1</v>
      </c>
      <c r="R721" s="16">
        <v>1</v>
      </c>
      <c r="S721" s="15">
        <v>10</v>
      </c>
      <c r="U721" s="1">
        <v>458.20974999999999</v>
      </c>
      <c r="V721" s="1">
        <v>657.42</v>
      </c>
      <c r="W721" s="1">
        <v>7447.5786250000001</v>
      </c>
      <c r="X721" s="1">
        <v>753.59375</v>
      </c>
      <c r="Y721" s="1">
        <v>211.59625</v>
      </c>
      <c r="Z721" s="1">
        <v>711.18937500000004</v>
      </c>
      <c r="AA721" s="1">
        <v>366.02</v>
      </c>
      <c r="AB721" s="1">
        <v>493.03</v>
      </c>
      <c r="AC721" s="1">
        <v>1484.8869999999999</v>
      </c>
      <c r="AD721" s="1">
        <v>1136.94075</v>
      </c>
      <c r="AE721" s="1">
        <v>0</v>
      </c>
      <c r="AF721" s="4">
        <v>13720.465500000002</v>
      </c>
      <c r="AG721" s="4"/>
      <c r="AH721" s="4">
        <v>3501137325</v>
      </c>
      <c r="AI721" s="4" t="s">
        <v>1857</v>
      </c>
      <c r="AJ721" s="2" t="s">
        <v>1713</v>
      </c>
      <c r="AK721" s="2" t="s">
        <v>1756</v>
      </c>
      <c r="AL721" s="4">
        <v>1</v>
      </c>
      <c r="AM721" s="4">
        <v>1</v>
      </c>
      <c r="AN721" s="4">
        <v>13720.465500000002</v>
      </c>
      <c r="AO721" s="4">
        <v>13720</v>
      </c>
      <c r="AP721" s="4">
        <v>0</v>
      </c>
      <c r="AQ721" s="77">
        <v>13720</v>
      </c>
      <c r="AR721" s="4"/>
    </row>
    <row r="722" spans="1:44">
      <c r="A722" s="2">
        <v>3501137332</v>
      </c>
      <c r="B722" s="10" t="s">
        <v>721</v>
      </c>
      <c r="C722" s="15">
        <v>0</v>
      </c>
      <c r="D722" s="15">
        <v>0</v>
      </c>
      <c r="E722" s="15">
        <v>0</v>
      </c>
      <c r="F722" s="15">
        <v>0</v>
      </c>
      <c r="G722" s="15">
        <v>0</v>
      </c>
      <c r="H722" s="15">
        <v>4</v>
      </c>
      <c r="I722" s="15">
        <v>0.15</v>
      </c>
      <c r="J722" s="15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4</v>
      </c>
      <c r="R722" s="16">
        <v>1</v>
      </c>
      <c r="S722" s="15">
        <v>1</v>
      </c>
      <c r="U722" s="1">
        <v>1832.8389999999999</v>
      </c>
      <c r="V722" s="1">
        <v>2629.68</v>
      </c>
      <c r="W722" s="1">
        <v>16847.834500000001</v>
      </c>
      <c r="X722" s="1">
        <v>3014.375</v>
      </c>
      <c r="Y722" s="1">
        <v>561.54499999999996</v>
      </c>
      <c r="Z722" s="1">
        <v>2844.7575000000002</v>
      </c>
      <c r="AA722" s="1">
        <v>1464.08</v>
      </c>
      <c r="AB722" s="1">
        <v>1972.12</v>
      </c>
      <c r="AC722" s="1">
        <v>3940.6679999999997</v>
      </c>
      <c r="AD722" s="1">
        <v>3233.9629999999997</v>
      </c>
      <c r="AE722" s="1">
        <v>0</v>
      </c>
      <c r="AF722" s="4">
        <v>38341.861999999994</v>
      </c>
      <c r="AG722" s="4"/>
      <c r="AH722" s="4">
        <v>3501137332</v>
      </c>
      <c r="AI722" s="4" t="s">
        <v>1857</v>
      </c>
      <c r="AJ722" s="2" t="s">
        <v>1713</v>
      </c>
      <c r="AK722" s="2" t="s">
        <v>1757</v>
      </c>
      <c r="AL722" s="4">
        <v>1</v>
      </c>
      <c r="AM722" s="4">
        <v>4</v>
      </c>
      <c r="AN722" s="4">
        <v>38341.861999999994</v>
      </c>
      <c r="AO722" s="4">
        <v>9585</v>
      </c>
      <c r="AP722" s="4">
        <v>0</v>
      </c>
      <c r="AQ722" s="77">
        <v>9585</v>
      </c>
      <c r="AR722" s="4"/>
    </row>
    <row r="723" spans="1:44">
      <c r="A723" s="2">
        <v>3502281137</v>
      </c>
      <c r="B723" s="10" t="s">
        <v>722</v>
      </c>
      <c r="C723" s="15">
        <v>0</v>
      </c>
      <c r="D723" s="15">
        <v>0</v>
      </c>
      <c r="E723" s="15">
        <v>0</v>
      </c>
      <c r="F723" s="15">
        <v>0</v>
      </c>
      <c r="G723" s="15">
        <v>1</v>
      </c>
      <c r="H723" s="15">
        <v>0</v>
      </c>
      <c r="I723" s="15">
        <v>7.4999999999999997E-2</v>
      </c>
      <c r="J723" s="15">
        <v>0</v>
      </c>
      <c r="K723" s="15">
        <v>0</v>
      </c>
      <c r="L723" s="15">
        <v>0</v>
      </c>
      <c r="M723" s="15">
        <v>1</v>
      </c>
      <c r="N723" s="15">
        <v>0</v>
      </c>
      <c r="O723" s="15">
        <v>1</v>
      </c>
      <c r="P723" s="15">
        <v>1</v>
      </c>
      <c r="Q723" s="15">
        <v>2</v>
      </c>
      <c r="R723" s="16">
        <v>1</v>
      </c>
      <c r="S723" s="15">
        <v>10</v>
      </c>
      <c r="U723" s="1">
        <v>916.41949999999997</v>
      </c>
      <c r="V723" s="1">
        <v>1314.84</v>
      </c>
      <c r="W723" s="1">
        <v>14285.667249999999</v>
      </c>
      <c r="X723" s="1">
        <v>1755.2774999999999</v>
      </c>
      <c r="Y723" s="1">
        <v>463.20249999999999</v>
      </c>
      <c r="Z723" s="1">
        <v>898.79874999999993</v>
      </c>
      <c r="AA723" s="1">
        <v>583.98</v>
      </c>
      <c r="AB723" s="1">
        <v>344.71000000000004</v>
      </c>
      <c r="AC723" s="1">
        <v>3250.6640000000002</v>
      </c>
      <c r="AD723" s="1">
        <v>2561.9915000000001</v>
      </c>
      <c r="AE723" s="1">
        <v>0</v>
      </c>
      <c r="AF723" s="4">
        <v>26375.550999999996</v>
      </c>
      <c r="AG723" s="4"/>
      <c r="AH723" s="4">
        <v>3502281137</v>
      </c>
      <c r="AI723" s="4" t="s">
        <v>1858</v>
      </c>
      <c r="AJ723" s="2" t="s">
        <v>1709</v>
      </c>
      <c r="AK723" s="2" t="s">
        <v>1713</v>
      </c>
      <c r="AL723" s="4">
        <v>1</v>
      </c>
      <c r="AM723" s="4">
        <v>2</v>
      </c>
      <c r="AN723" s="4">
        <v>26375.550999999996</v>
      </c>
      <c r="AO723" s="4">
        <v>13188</v>
      </c>
      <c r="AP723" s="4">
        <v>0</v>
      </c>
      <c r="AQ723" s="77">
        <v>13188</v>
      </c>
      <c r="AR723" s="4"/>
    </row>
    <row r="724" spans="1:44">
      <c r="A724" s="2">
        <v>3502281281</v>
      </c>
      <c r="B724" s="10" t="s">
        <v>722</v>
      </c>
      <c r="C724" s="15">
        <v>0</v>
      </c>
      <c r="D724" s="15">
        <v>0</v>
      </c>
      <c r="E724" s="15">
        <v>0</v>
      </c>
      <c r="F724" s="15">
        <v>0</v>
      </c>
      <c r="G724" s="15">
        <v>214</v>
      </c>
      <c r="H724" s="15">
        <v>56</v>
      </c>
      <c r="I724" s="15">
        <v>11.2875</v>
      </c>
      <c r="J724" s="15">
        <v>0</v>
      </c>
      <c r="K724" s="15">
        <v>0</v>
      </c>
      <c r="L724" s="15">
        <v>0</v>
      </c>
      <c r="M724" s="15">
        <v>31</v>
      </c>
      <c r="N724" s="15">
        <v>0</v>
      </c>
      <c r="O724" s="15">
        <v>169</v>
      </c>
      <c r="P724" s="15">
        <v>49</v>
      </c>
      <c r="Q724" s="15">
        <v>301</v>
      </c>
      <c r="R724" s="16">
        <v>1</v>
      </c>
      <c r="S724" s="15">
        <v>10</v>
      </c>
      <c r="U724" s="1">
        <v>137921.13475</v>
      </c>
      <c r="V724" s="1">
        <v>197883.41999999998</v>
      </c>
      <c r="W724" s="1">
        <v>1725824.2961250001</v>
      </c>
      <c r="X724" s="1">
        <v>251579.93875</v>
      </c>
      <c r="Y724" s="1">
        <v>59739.541249999995</v>
      </c>
      <c r="Z724" s="1">
        <v>149929.45187500003</v>
      </c>
      <c r="AA724" s="1">
        <v>92034.67</v>
      </c>
      <c r="AB724" s="1">
        <v>77422.92</v>
      </c>
      <c r="AC724" s="1">
        <v>419230.78700000001</v>
      </c>
      <c r="AD724" s="1">
        <v>329044.33574999997</v>
      </c>
      <c r="AE724" s="1">
        <v>0</v>
      </c>
      <c r="AF724" s="4">
        <v>3440610.4955000002</v>
      </c>
      <c r="AG724" s="4"/>
      <c r="AH724" s="4">
        <v>3502281281</v>
      </c>
      <c r="AI724" s="4" t="s">
        <v>1858</v>
      </c>
      <c r="AJ724" s="2" t="s">
        <v>1709</v>
      </c>
      <c r="AK724" s="2" t="s">
        <v>1709</v>
      </c>
      <c r="AL724" s="4">
        <v>1</v>
      </c>
      <c r="AM724" s="4">
        <v>301</v>
      </c>
      <c r="AN724" s="4">
        <v>3440610.4955000002</v>
      </c>
      <c r="AO724" s="4">
        <v>11431</v>
      </c>
      <c r="AP724" s="4">
        <v>0</v>
      </c>
      <c r="AQ724" s="77">
        <v>11431</v>
      </c>
      <c r="AR724" s="4"/>
    </row>
    <row r="725" spans="1:44">
      <c r="A725" s="2">
        <v>3503160031</v>
      </c>
      <c r="B725" s="10" t="s">
        <v>723</v>
      </c>
      <c r="C725" s="15">
        <v>0</v>
      </c>
      <c r="D725" s="15">
        <v>0</v>
      </c>
      <c r="E725" s="15">
        <v>1</v>
      </c>
      <c r="F725" s="15">
        <v>8</v>
      </c>
      <c r="G725" s="15">
        <v>0</v>
      </c>
      <c r="H725" s="15">
        <v>0</v>
      </c>
      <c r="I725" s="15">
        <v>0.33750000000000002</v>
      </c>
      <c r="J725" s="15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6</v>
      </c>
      <c r="P725" s="15">
        <v>0</v>
      </c>
      <c r="Q725" s="15">
        <v>9</v>
      </c>
      <c r="R725" s="16">
        <v>1</v>
      </c>
      <c r="S725" s="15">
        <v>10</v>
      </c>
      <c r="U725" s="1">
        <v>4123.8877499999999</v>
      </c>
      <c r="V725" s="1">
        <v>5916.78</v>
      </c>
      <c r="W725" s="1">
        <v>49341.807625000001</v>
      </c>
      <c r="X725" s="1">
        <v>9570.723750000001</v>
      </c>
      <c r="Y725" s="1">
        <v>1635.90625</v>
      </c>
      <c r="Z725" s="1">
        <v>4044.5943750000001</v>
      </c>
      <c r="AA725" s="1">
        <v>1974.2400000000002</v>
      </c>
      <c r="AB725" s="1">
        <v>1134.47</v>
      </c>
      <c r="AC725" s="1">
        <v>11479.263000000001</v>
      </c>
      <c r="AD725" s="1">
        <v>9834.7667499999989</v>
      </c>
      <c r="AE725" s="1">
        <v>0</v>
      </c>
      <c r="AF725" s="4">
        <v>99056.439500000008</v>
      </c>
      <c r="AG725" s="4"/>
      <c r="AH725" s="4">
        <v>3503160031</v>
      </c>
      <c r="AI725" s="4" t="s">
        <v>1859</v>
      </c>
      <c r="AJ725" s="2" t="s">
        <v>1564</v>
      </c>
      <c r="AK725" s="2" t="s">
        <v>1636</v>
      </c>
      <c r="AL725" s="4">
        <v>1</v>
      </c>
      <c r="AM725" s="4">
        <v>9</v>
      </c>
      <c r="AN725" s="4">
        <v>99056.439500000008</v>
      </c>
      <c r="AO725" s="4">
        <v>11006</v>
      </c>
      <c r="AP725" s="4">
        <v>0</v>
      </c>
      <c r="AQ725" s="77">
        <v>11006</v>
      </c>
      <c r="AR725" s="4"/>
    </row>
    <row r="726" spans="1:44">
      <c r="A726" s="2">
        <v>3503160048</v>
      </c>
      <c r="B726" s="10" t="s">
        <v>723</v>
      </c>
      <c r="C726" s="15">
        <v>0</v>
      </c>
      <c r="D726" s="15">
        <v>0</v>
      </c>
      <c r="E726" s="15">
        <v>1</v>
      </c>
      <c r="F726" s="15">
        <v>0</v>
      </c>
      <c r="G726" s="15">
        <v>0</v>
      </c>
      <c r="H726" s="15">
        <v>0</v>
      </c>
      <c r="I726" s="15">
        <v>3.7499999999999999E-2</v>
      </c>
      <c r="J726" s="15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1</v>
      </c>
      <c r="R726" s="16">
        <v>1</v>
      </c>
      <c r="S726" s="15">
        <v>1</v>
      </c>
      <c r="U726" s="1">
        <v>458.20974999999999</v>
      </c>
      <c r="V726" s="1">
        <v>657.42</v>
      </c>
      <c r="W726" s="1">
        <v>3325.3786250000003</v>
      </c>
      <c r="X726" s="1">
        <v>1063.4137499999999</v>
      </c>
      <c r="Y726" s="1">
        <v>134.27625</v>
      </c>
      <c r="Z726" s="1">
        <v>449.39937500000002</v>
      </c>
      <c r="AA726" s="1">
        <v>219.36</v>
      </c>
      <c r="AB726" s="1">
        <v>87.27</v>
      </c>
      <c r="AC726" s="1">
        <v>942.327</v>
      </c>
      <c r="AD726" s="1">
        <v>873.74074999999993</v>
      </c>
      <c r="AE726" s="1">
        <v>0</v>
      </c>
      <c r="AF726" s="4">
        <v>8210.7955000000002</v>
      </c>
      <c r="AG726" s="4"/>
      <c r="AH726" s="4">
        <v>3503160048</v>
      </c>
      <c r="AI726" s="4" t="s">
        <v>1859</v>
      </c>
      <c r="AJ726" s="2" t="s">
        <v>1564</v>
      </c>
      <c r="AK726" s="2" t="s">
        <v>1828</v>
      </c>
      <c r="AL726" s="4">
        <v>1</v>
      </c>
      <c r="AM726" s="4">
        <v>1</v>
      </c>
      <c r="AN726" s="4">
        <v>8210.7955000000002</v>
      </c>
      <c r="AO726" s="4">
        <v>8211</v>
      </c>
      <c r="AP726" s="4">
        <v>0</v>
      </c>
      <c r="AQ726" s="77">
        <v>8211</v>
      </c>
      <c r="AR726" s="4"/>
    </row>
    <row r="727" spans="1:44">
      <c r="A727" s="2">
        <v>3503160056</v>
      </c>
      <c r="B727" s="10" t="s">
        <v>723</v>
      </c>
      <c r="C727" s="15">
        <v>0</v>
      </c>
      <c r="D727" s="15">
        <v>0</v>
      </c>
      <c r="E727" s="15">
        <v>2</v>
      </c>
      <c r="F727" s="15">
        <v>2</v>
      </c>
      <c r="G727" s="15">
        <v>0</v>
      </c>
      <c r="H727" s="15">
        <v>0</v>
      </c>
      <c r="I727" s="15">
        <v>0.15</v>
      </c>
      <c r="J727" s="15">
        <v>0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4</v>
      </c>
      <c r="R727" s="16">
        <v>1</v>
      </c>
      <c r="S727" s="15">
        <v>1</v>
      </c>
      <c r="U727" s="1">
        <v>1832.8389999999999</v>
      </c>
      <c r="V727" s="1">
        <v>2629.68</v>
      </c>
      <c r="W727" s="1">
        <v>13301.434499999999</v>
      </c>
      <c r="X727" s="1">
        <v>4253.6549999999997</v>
      </c>
      <c r="Y727" s="1">
        <v>537.14499999999998</v>
      </c>
      <c r="Z727" s="1">
        <v>1797.5975000000001</v>
      </c>
      <c r="AA727" s="1">
        <v>877.44</v>
      </c>
      <c r="AB727" s="1">
        <v>436.34000000000003</v>
      </c>
      <c r="AC727" s="1">
        <v>3769.308</v>
      </c>
      <c r="AD727" s="1">
        <v>3495.0630000000001</v>
      </c>
      <c r="AE727" s="1">
        <v>0</v>
      </c>
      <c r="AF727" s="4">
        <v>32930.502</v>
      </c>
      <c r="AG727" s="4"/>
      <c r="AH727" s="4">
        <v>3503160056</v>
      </c>
      <c r="AI727" s="4" t="s">
        <v>1859</v>
      </c>
      <c r="AJ727" s="2" t="s">
        <v>1564</v>
      </c>
      <c r="AK727" s="2" t="s">
        <v>1646</v>
      </c>
      <c r="AL727" s="4">
        <v>1</v>
      </c>
      <c r="AM727" s="4">
        <v>4</v>
      </c>
      <c r="AN727" s="4">
        <v>32930.502</v>
      </c>
      <c r="AO727" s="4">
        <v>8233</v>
      </c>
      <c r="AP727" s="4">
        <v>0</v>
      </c>
      <c r="AQ727" s="77">
        <v>8233</v>
      </c>
      <c r="AR727" s="4"/>
    </row>
    <row r="728" spans="1:44">
      <c r="A728" s="2">
        <v>3503160079</v>
      </c>
      <c r="B728" s="10" t="s">
        <v>723</v>
      </c>
      <c r="C728" s="15">
        <v>0</v>
      </c>
      <c r="D728" s="15">
        <v>0</v>
      </c>
      <c r="E728" s="15">
        <v>7</v>
      </c>
      <c r="F728" s="15">
        <v>18</v>
      </c>
      <c r="G728" s="15">
        <v>0</v>
      </c>
      <c r="H728" s="15">
        <v>0</v>
      </c>
      <c r="I728" s="15">
        <v>0.9375</v>
      </c>
      <c r="J728" s="15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2</v>
      </c>
      <c r="P728" s="15">
        <v>1</v>
      </c>
      <c r="Q728" s="15">
        <v>25</v>
      </c>
      <c r="R728" s="16">
        <v>1</v>
      </c>
      <c r="S728" s="15">
        <v>3</v>
      </c>
      <c r="U728" s="1">
        <v>11455.24375</v>
      </c>
      <c r="V728" s="1">
        <v>16435.5</v>
      </c>
      <c r="W728" s="1">
        <v>92183.305624999994</v>
      </c>
      <c r="X728" s="1">
        <v>26585.34375</v>
      </c>
      <c r="Y728" s="1">
        <v>3556.4362500000002</v>
      </c>
      <c r="Z728" s="1">
        <v>11234.984375</v>
      </c>
      <c r="AA728" s="1">
        <v>5484</v>
      </c>
      <c r="AB728" s="1">
        <v>2967.09</v>
      </c>
      <c r="AC728" s="1">
        <v>24955.814999999999</v>
      </c>
      <c r="AD728" s="1">
        <v>22763.018749999999</v>
      </c>
      <c r="AE728" s="1">
        <v>0</v>
      </c>
      <c r="AF728" s="4">
        <v>217620.73749999999</v>
      </c>
      <c r="AG728" s="4"/>
      <c r="AH728" s="4">
        <v>3503160079</v>
      </c>
      <c r="AI728" s="4" t="s">
        <v>1859</v>
      </c>
      <c r="AJ728" s="2" t="s">
        <v>1564</v>
      </c>
      <c r="AK728" s="2" t="s">
        <v>1647</v>
      </c>
      <c r="AL728" s="4">
        <v>1</v>
      </c>
      <c r="AM728" s="4">
        <v>25</v>
      </c>
      <c r="AN728" s="4">
        <v>217620.73749999999</v>
      </c>
      <c r="AO728" s="4">
        <v>8705</v>
      </c>
      <c r="AP728" s="4">
        <v>0</v>
      </c>
      <c r="AQ728" s="77">
        <v>8705</v>
      </c>
      <c r="AR728" s="4"/>
    </row>
    <row r="729" spans="1:44">
      <c r="A729" s="2">
        <v>3503160160</v>
      </c>
      <c r="B729" s="10" t="s">
        <v>723</v>
      </c>
      <c r="C729" s="15">
        <v>0</v>
      </c>
      <c r="D729" s="15">
        <v>0</v>
      </c>
      <c r="E729" s="15">
        <v>70</v>
      </c>
      <c r="F729" s="15">
        <v>316</v>
      </c>
      <c r="G729" s="15">
        <v>0</v>
      </c>
      <c r="H729" s="15">
        <v>0</v>
      </c>
      <c r="I729" s="15">
        <v>16.912500000000001</v>
      </c>
      <c r="J729" s="15">
        <v>0</v>
      </c>
      <c r="K729" s="15">
        <v>0</v>
      </c>
      <c r="L729" s="15">
        <v>0</v>
      </c>
      <c r="M729" s="15">
        <v>65</v>
      </c>
      <c r="N729" s="15">
        <v>0</v>
      </c>
      <c r="O729" s="15">
        <v>187</v>
      </c>
      <c r="P729" s="15">
        <v>33</v>
      </c>
      <c r="Q729" s="15">
        <v>451</v>
      </c>
      <c r="R729" s="16">
        <v>1</v>
      </c>
      <c r="S729" s="15">
        <v>10</v>
      </c>
      <c r="U729" s="1">
        <v>206652.59724999999</v>
      </c>
      <c r="V729" s="1">
        <v>296496.42</v>
      </c>
      <c r="W729" s="1">
        <v>2310722.469875</v>
      </c>
      <c r="X729" s="1">
        <v>469528.50125000003</v>
      </c>
      <c r="Y729" s="1">
        <v>78973.458749999991</v>
      </c>
      <c r="Z729" s="1">
        <v>202679.11812500001</v>
      </c>
      <c r="AA729" s="1">
        <v>103652.31000000001</v>
      </c>
      <c r="AB729" s="1">
        <v>55981.8</v>
      </c>
      <c r="AC729" s="1">
        <v>554176.97699999996</v>
      </c>
      <c r="AD729" s="1">
        <v>478986.72825000004</v>
      </c>
      <c r="AE729" s="1">
        <v>0</v>
      </c>
      <c r="AF729" s="4">
        <v>4757850.380499999</v>
      </c>
      <c r="AG729" s="4"/>
      <c r="AH729" s="4">
        <v>3503160160</v>
      </c>
      <c r="AI729" s="4" t="s">
        <v>1859</v>
      </c>
      <c r="AJ729" s="2" t="s">
        <v>1564</v>
      </c>
      <c r="AK729" s="2" t="s">
        <v>1564</v>
      </c>
      <c r="AL729" s="4">
        <v>1</v>
      </c>
      <c r="AM729" s="4">
        <v>451</v>
      </c>
      <c r="AN729" s="4">
        <v>4757850.380499999</v>
      </c>
      <c r="AO729" s="4">
        <v>10550</v>
      </c>
      <c r="AP729" s="4">
        <v>0</v>
      </c>
      <c r="AQ729" s="77">
        <v>10550</v>
      </c>
      <c r="AR729" s="4"/>
    </row>
    <row r="730" spans="1:44">
      <c r="A730" s="2">
        <v>3503160258</v>
      </c>
      <c r="B730" s="10" t="s">
        <v>723</v>
      </c>
      <c r="C730" s="15">
        <v>0</v>
      </c>
      <c r="D730" s="15">
        <v>0</v>
      </c>
      <c r="E730" s="15">
        <v>0</v>
      </c>
      <c r="F730" s="15">
        <v>1</v>
      </c>
      <c r="G730" s="15">
        <v>0</v>
      </c>
      <c r="H730" s="15">
        <v>0</v>
      </c>
      <c r="I730" s="15">
        <v>3.7499999999999999E-2</v>
      </c>
      <c r="J730" s="15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1</v>
      </c>
      <c r="P730" s="15">
        <v>0</v>
      </c>
      <c r="Q730" s="15">
        <v>1</v>
      </c>
      <c r="R730" s="16">
        <v>1</v>
      </c>
      <c r="S730" s="15">
        <v>10</v>
      </c>
      <c r="U730" s="1">
        <v>458.20974999999999</v>
      </c>
      <c r="V730" s="1">
        <v>657.42</v>
      </c>
      <c r="W730" s="1">
        <v>6560.9586249999993</v>
      </c>
      <c r="X730" s="1">
        <v>1063.4137499999999</v>
      </c>
      <c r="Y730" s="1">
        <v>205.50624999999997</v>
      </c>
      <c r="Z730" s="1">
        <v>449.39937500000002</v>
      </c>
      <c r="AA730" s="1">
        <v>219.36</v>
      </c>
      <c r="AB730" s="1">
        <v>130.9</v>
      </c>
      <c r="AC730" s="1">
        <v>1442.047</v>
      </c>
      <c r="AD730" s="1">
        <v>1202.2407499999999</v>
      </c>
      <c r="AE730" s="1">
        <v>0</v>
      </c>
      <c r="AF730" s="4">
        <v>12389.4555</v>
      </c>
      <c r="AG730" s="4"/>
      <c r="AH730" s="4">
        <v>3503160258</v>
      </c>
      <c r="AI730" s="4" t="s">
        <v>1859</v>
      </c>
      <c r="AJ730" s="2" t="s">
        <v>1564</v>
      </c>
      <c r="AK730" s="2" t="s">
        <v>1658</v>
      </c>
      <c r="AL730" s="4">
        <v>1</v>
      </c>
      <c r="AM730" s="4">
        <v>1</v>
      </c>
      <c r="AN730" s="4">
        <v>12389.4555</v>
      </c>
      <c r="AO730" s="4">
        <v>12389</v>
      </c>
      <c r="AP730" s="4">
        <v>0</v>
      </c>
      <c r="AQ730" s="77">
        <v>12389</v>
      </c>
      <c r="AR730" s="4"/>
    </row>
    <row r="731" spans="1:44">
      <c r="A731" s="2">
        <v>3503160295</v>
      </c>
      <c r="B731" s="10" t="s">
        <v>723</v>
      </c>
      <c r="C731" s="15">
        <v>0</v>
      </c>
      <c r="D731" s="15">
        <v>0</v>
      </c>
      <c r="E731" s="15">
        <v>0</v>
      </c>
      <c r="F731" s="15">
        <v>4</v>
      </c>
      <c r="G731" s="15">
        <v>0</v>
      </c>
      <c r="H731" s="15">
        <v>0</v>
      </c>
      <c r="I731" s="15">
        <v>0.15</v>
      </c>
      <c r="J731" s="15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4</v>
      </c>
      <c r="R731" s="16">
        <v>1</v>
      </c>
      <c r="S731" s="15">
        <v>1</v>
      </c>
      <c r="U731" s="1">
        <v>1832.8389999999999</v>
      </c>
      <c r="V731" s="1">
        <v>2629.68</v>
      </c>
      <c r="W731" s="1">
        <v>13301.354499999999</v>
      </c>
      <c r="X731" s="1">
        <v>4253.6549999999997</v>
      </c>
      <c r="Y731" s="1">
        <v>537.18499999999995</v>
      </c>
      <c r="Z731" s="1">
        <v>1797.5975000000001</v>
      </c>
      <c r="AA731" s="1">
        <v>877.44</v>
      </c>
      <c r="AB731" s="1">
        <v>523.6</v>
      </c>
      <c r="AC731" s="1">
        <v>3769.308</v>
      </c>
      <c r="AD731" s="1">
        <v>3495.163</v>
      </c>
      <c r="AE731" s="1">
        <v>0</v>
      </c>
      <c r="AF731" s="4">
        <v>33017.822</v>
      </c>
      <c r="AG731" s="4"/>
      <c r="AH731" s="4">
        <v>3503160295</v>
      </c>
      <c r="AI731" s="4" t="s">
        <v>1859</v>
      </c>
      <c r="AJ731" s="2" t="s">
        <v>1564</v>
      </c>
      <c r="AK731" s="2" t="s">
        <v>1696</v>
      </c>
      <c r="AL731" s="4">
        <v>1</v>
      </c>
      <c r="AM731" s="4">
        <v>4</v>
      </c>
      <c r="AN731" s="4">
        <v>33017.822</v>
      </c>
      <c r="AO731" s="4">
        <v>8254</v>
      </c>
      <c r="AP731" s="4">
        <v>0</v>
      </c>
      <c r="AQ731" s="77">
        <v>8254</v>
      </c>
      <c r="AR731" s="4"/>
    </row>
    <row r="732" spans="1:44">
      <c r="A732" s="2">
        <v>3503160301</v>
      </c>
      <c r="B732" s="10" t="s">
        <v>723</v>
      </c>
      <c r="C732" s="15">
        <v>0</v>
      </c>
      <c r="D732" s="15">
        <v>0</v>
      </c>
      <c r="E732" s="15">
        <v>0</v>
      </c>
      <c r="F732" s="15">
        <v>2</v>
      </c>
      <c r="G732" s="15">
        <v>0</v>
      </c>
      <c r="H732" s="15">
        <v>0</v>
      </c>
      <c r="I732" s="15">
        <v>7.4999999999999997E-2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  <c r="O732" s="15">
        <v>2</v>
      </c>
      <c r="P732" s="15">
        <v>0</v>
      </c>
      <c r="Q732" s="15">
        <v>2</v>
      </c>
      <c r="R732" s="16">
        <v>1</v>
      </c>
      <c r="S732" s="15">
        <v>10</v>
      </c>
      <c r="U732" s="1">
        <v>916.41949999999997</v>
      </c>
      <c r="V732" s="1">
        <v>1314.84</v>
      </c>
      <c r="W732" s="1">
        <v>13121.917249999999</v>
      </c>
      <c r="X732" s="1">
        <v>2126.8274999999999</v>
      </c>
      <c r="Y732" s="1">
        <v>411.01249999999993</v>
      </c>
      <c r="Z732" s="1">
        <v>898.79875000000004</v>
      </c>
      <c r="AA732" s="1">
        <v>438.72</v>
      </c>
      <c r="AB732" s="1">
        <v>261.8</v>
      </c>
      <c r="AC732" s="1">
        <v>2884.0940000000001</v>
      </c>
      <c r="AD732" s="1">
        <v>2404.4814999999999</v>
      </c>
      <c r="AE732" s="1">
        <v>0</v>
      </c>
      <c r="AF732" s="4">
        <v>24778.911</v>
      </c>
      <c r="AG732" s="4"/>
      <c r="AH732" s="4">
        <v>3503160301</v>
      </c>
      <c r="AI732" s="4" t="s">
        <v>1859</v>
      </c>
      <c r="AJ732" s="2" t="s">
        <v>1564</v>
      </c>
      <c r="AK732" s="2" t="s">
        <v>1694</v>
      </c>
      <c r="AL732" s="4">
        <v>1</v>
      </c>
      <c r="AM732" s="4">
        <v>2</v>
      </c>
      <c r="AN732" s="4">
        <v>24778.911</v>
      </c>
      <c r="AO732" s="4">
        <v>12389</v>
      </c>
      <c r="AP732" s="4">
        <v>0</v>
      </c>
      <c r="AQ732" s="77">
        <v>12389</v>
      </c>
      <c r="AR732" s="4"/>
    </row>
    <row r="733" spans="1:44">
      <c r="A733" s="2">
        <v>3503160342</v>
      </c>
      <c r="B733" s="10" t="s">
        <v>723</v>
      </c>
      <c r="C733" s="15">
        <v>0</v>
      </c>
      <c r="D733" s="15">
        <v>0</v>
      </c>
      <c r="E733" s="15">
        <v>0</v>
      </c>
      <c r="F733" s="15">
        <v>1</v>
      </c>
      <c r="G733" s="15">
        <v>0</v>
      </c>
      <c r="H733" s="15">
        <v>0</v>
      </c>
      <c r="I733" s="15">
        <v>3.7499999999999999E-2</v>
      </c>
      <c r="J733" s="15">
        <v>0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1</v>
      </c>
      <c r="R733" s="16">
        <v>1</v>
      </c>
      <c r="S733" s="15">
        <v>1</v>
      </c>
      <c r="U733" s="1">
        <v>458.20974999999999</v>
      </c>
      <c r="V733" s="1">
        <v>657.42</v>
      </c>
      <c r="W733" s="1">
        <v>3325.3386249999999</v>
      </c>
      <c r="X733" s="1">
        <v>1063.4137499999999</v>
      </c>
      <c r="Y733" s="1">
        <v>134.29624999999999</v>
      </c>
      <c r="Z733" s="1">
        <v>449.39937500000002</v>
      </c>
      <c r="AA733" s="1">
        <v>219.36</v>
      </c>
      <c r="AB733" s="1">
        <v>130.9</v>
      </c>
      <c r="AC733" s="1">
        <v>942.327</v>
      </c>
      <c r="AD733" s="1">
        <v>873.79075</v>
      </c>
      <c r="AE733" s="1">
        <v>0</v>
      </c>
      <c r="AF733" s="4">
        <v>8254.4555</v>
      </c>
      <c r="AG733" s="4"/>
      <c r="AH733" s="4">
        <v>3503160342</v>
      </c>
      <c r="AI733" s="4" t="s">
        <v>1859</v>
      </c>
      <c r="AJ733" s="2" t="s">
        <v>1564</v>
      </c>
      <c r="AK733" s="2" t="s">
        <v>1697</v>
      </c>
      <c r="AL733" s="4">
        <v>1</v>
      </c>
      <c r="AM733" s="4">
        <v>1</v>
      </c>
      <c r="AN733" s="4">
        <v>8254.4555</v>
      </c>
      <c r="AO733" s="4">
        <v>8254</v>
      </c>
      <c r="AP733" s="4">
        <v>0</v>
      </c>
      <c r="AQ733" s="77">
        <v>8254</v>
      </c>
      <c r="AR733" s="4"/>
    </row>
    <row r="734" spans="1:44">
      <c r="A734" s="2">
        <v>3503160735</v>
      </c>
      <c r="B734" s="10" t="s">
        <v>723</v>
      </c>
      <c r="C734" s="15">
        <v>0</v>
      </c>
      <c r="D734" s="15">
        <v>0</v>
      </c>
      <c r="E734" s="15">
        <v>0</v>
      </c>
      <c r="F734" s="15">
        <v>1</v>
      </c>
      <c r="G734" s="15">
        <v>0</v>
      </c>
      <c r="H734" s="15">
        <v>0</v>
      </c>
      <c r="I734" s="15">
        <v>3.7499999999999999E-2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  <c r="O734" s="15">
        <v>1</v>
      </c>
      <c r="P734" s="15">
        <v>0</v>
      </c>
      <c r="Q734" s="15">
        <v>1</v>
      </c>
      <c r="R734" s="16">
        <v>1</v>
      </c>
      <c r="S734" s="15">
        <v>10</v>
      </c>
      <c r="U734" s="1">
        <v>458.20974999999999</v>
      </c>
      <c r="V734" s="1">
        <v>657.42</v>
      </c>
      <c r="W734" s="1">
        <v>6560.9586249999993</v>
      </c>
      <c r="X734" s="1">
        <v>1063.4137499999999</v>
      </c>
      <c r="Y734" s="1">
        <v>205.50624999999997</v>
      </c>
      <c r="Z734" s="1">
        <v>449.39937500000002</v>
      </c>
      <c r="AA734" s="1">
        <v>219.36</v>
      </c>
      <c r="AB734" s="1">
        <v>130.9</v>
      </c>
      <c r="AC734" s="1">
        <v>1442.047</v>
      </c>
      <c r="AD734" s="1">
        <v>1202.2407499999999</v>
      </c>
      <c r="AE734" s="1">
        <v>0</v>
      </c>
      <c r="AF734" s="4">
        <v>12389.4555</v>
      </c>
      <c r="AG734" s="4"/>
      <c r="AH734" s="4">
        <v>3503160735</v>
      </c>
      <c r="AI734" s="4" t="s">
        <v>1859</v>
      </c>
      <c r="AJ734" s="2" t="s">
        <v>1564</v>
      </c>
      <c r="AK734" s="2" t="s">
        <v>1681</v>
      </c>
      <c r="AL734" s="4">
        <v>1</v>
      </c>
      <c r="AM734" s="4">
        <v>1</v>
      </c>
      <c r="AN734" s="4">
        <v>12389.4555</v>
      </c>
      <c r="AO734" s="4">
        <v>12389</v>
      </c>
      <c r="AP734" s="4">
        <v>0</v>
      </c>
      <c r="AQ734" s="77">
        <v>12389</v>
      </c>
      <c r="AR734" s="4"/>
    </row>
    <row r="735" spans="1:44">
      <c r="A735" s="2">
        <v>3504035016</v>
      </c>
      <c r="B735" s="10" t="s">
        <v>1555</v>
      </c>
      <c r="C735" s="15">
        <v>0</v>
      </c>
      <c r="D735" s="15">
        <v>0</v>
      </c>
      <c r="E735" s="15">
        <v>0</v>
      </c>
      <c r="F735" s="15">
        <v>0</v>
      </c>
      <c r="G735" s="15">
        <v>0</v>
      </c>
      <c r="H735" s="15">
        <v>1</v>
      </c>
      <c r="I735" s="15">
        <v>3.7499999999999999E-2</v>
      </c>
      <c r="J735" s="15">
        <v>0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5">
        <v>0</v>
      </c>
      <c r="Q735" s="15">
        <v>1</v>
      </c>
      <c r="R735" s="16">
        <v>1.077</v>
      </c>
      <c r="S735" s="15">
        <v>1</v>
      </c>
      <c r="U735" s="1">
        <v>493.49190074999996</v>
      </c>
      <c r="V735" s="1">
        <v>708.04133999999988</v>
      </c>
      <c r="W735" s="1">
        <v>4536.279439125</v>
      </c>
      <c r="X735" s="1">
        <v>811.62046874999999</v>
      </c>
      <c r="Y735" s="1">
        <v>151.19599124999999</v>
      </c>
      <c r="Z735" s="1">
        <v>711.18937500000004</v>
      </c>
      <c r="AA735" s="1">
        <v>394.20353999999998</v>
      </c>
      <c r="AB735" s="1">
        <v>530.99330999999995</v>
      </c>
      <c r="AC735" s="1">
        <v>1061.0248589999999</v>
      </c>
      <c r="AD735" s="1">
        <v>808.49074999999993</v>
      </c>
      <c r="AE735" s="1">
        <v>0</v>
      </c>
      <c r="AF735" s="4">
        <v>10206.530973875</v>
      </c>
      <c r="AG735" s="4"/>
      <c r="AH735" s="4">
        <v>3504035016</v>
      </c>
      <c r="AI735" s="4" t="s">
        <v>1860</v>
      </c>
      <c r="AJ735" s="2" t="s">
        <v>1559</v>
      </c>
      <c r="AK735" s="2" t="s">
        <v>1729</v>
      </c>
      <c r="AL735" s="4">
        <v>1</v>
      </c>
      <c r="AM735" s="4">
        <v>1</v>
      </c>
      <c r="AN735" s="4">
        <v>10206.530973875</v>
      </c>
      <c r="AO735" s="4">
        <v>10207</v>
      </c>
      <c r="AP735" s="4">
        <v>0</v>
      </c>
      <c r="AQ735" s="77">
        <v>10207</v>
      </c>
      <c r="AR735" s="4"/>
    </row>
    <row r="736" spans="1:44">
      <c r="A736" s="2">
        <v>3504035035</v>
      </c>
      <c r="B736" s="10" t="s">
        <v>1555</v>
      </c>
      <c r="C736" s="15">
        <v>0</v>
      </c>
      <c r="D736" s="15">
        <v>0</v>
      </c>
      <c r="E736" s="15">
        <v>0</v>
      </c>
      <c r="F736" s="15">
        <v>0</v>
      </c>
      <c r="G736" s="15">
        <v>0</v>
      </c>
      <c r="H736" s="15">
        <v>213</v>
      </c>
      <c r="I736" s="15">
        <v>8.9250000000000007</v>
      </c>
      <c r="J736" s="15">
        <v>0</v>
      </c>
      <c r="K736" s="15">
        <v>0</v>
      </c>
      <c r="L736" s="15">
        <v>0</v>
      </c>
      <c r="M736" s="15">
        <v>25</v>
      </c>
      <c r="N736" s="15">
        <v>0</v>
      </c>
      <c r="O736" s="15">
        <v>0</v>
      </c>
      <c r="P736" s="15">
        <v>149</v>
      </c>
      <c r="Q736" s="15">
        <v>238</v>
      </c>
      <c r="R736" s="16">
        <v>1.077</v>
      </c>
      <c r="S736" s="15">
        <v>10</v>
      </c>
      <c r="U736" s="1">
        <v>117451.0723785</v>
      </c>
      <c r="V736" s="1">
        <v>168513.83891999998</v>
      </c>
      <c r="W736" s="1">
        <v>1616065.19102175</v>
      </c>
      <c r="X736" s="1">
        <v>197335.81556249998</v>
      </c>
      <c r="Y736" s="1">
        <v>48383.382247499998</v>
      </c>
      <c r="Z736" s="1">
        <v>162718.32125000001</v>
      </c>
      <c r="AA736" s="1">
        <v>91827.184769999993</v>
      </c>
      <c r="AB736" s="1">
        <v>116626.05752999999</v>
      </c>
      <c r="AC736" s="1">
        <v>339535.58650199993</v>
      </c>
      <c r="AD736" s="1">
        <v>247858.34849999999</v>
      </c>
      <c r="AE736" s="1">
        <v>0</v>
      </c>
      <c r="AF736" s="4">
        <v>3106314.7986822496</v>
      </c>
      <c r="AG736" s="4"/>
      <c r="AH736" s="4">
        <v>3504035035</v>
      </c>
      <c r="AI736" s="4" t="s">
        <v>1860</v>
      </c>
      <c r="AJ736" s="2" t="s">
        <v>1559</v>
      </c>
      <c r="AK736" s="2" t="s">
        <v>1559</v>
      </c>
      <c r="AL736" s="4">
        <v>1</v>
      </c>
      <c r="AM736" s="4">
        <v>238</v>
      </c>
      <c r="AN736" s="4">
        <v>3106314.7986822496</v>
      </c>
      <c r="AO736" s="4">
        <v>13052</v>
      </c>
      <c r="AP736" s="4">
        <v>0</v>
      </c>
      <c r="AQ736" s="77">
        <v>13052</v>
      </c>
      <c r="AR736" s="4"/>
    </row>
    <row r="737" spans="1:44">
      <c r="A737" s="2">
        <v>3504035044</v>
      </c>
      <c r="B737" s="10" t="s">
        <v>1555</v>
      </c>
      <c r="C737" s="15">
        <v>0</v>
      </c>
      <c r="D737" s="15">
        <v>0</v>
      </c>
      <c r="E737" s="15">
        <v>0</v>
      </c>
      <c r="F737" s="15">
        <v>0</v>
      </c>
      <c r="G737" s="15">
        <v>0</v>
      </c>
      <c r="H737" s="15">
        <v>1</v>
      </c>
      <c r="I737" s="15">
        <v>3.7499999999999999E-2</v>
      </c>
      <c r="J737" s="15">
        <v>0</v>
      </c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1</v>
      </c>
      <c r="Q737" s="15">
        <v>1</v>
      </c>
      <c r="R737" s="16">
        <v>1.077</v>
      </c>
      <c r="S737" s="15">
        <v>10</v>
      </c>
      <c r="U737" s="1">
        <v>493.49190074999996</v>
      </c>
      <c r="V737" s="1">
        <v>708.04133999999988</v>
      </c>
      <c r="W737" s="1">
        <v>8021.0421791250001</v>
      </c>
      <c r="X737" s="1">
        <v>811.62046874999999</v>
      </c>
      <c r="Y737" s="1">
        <v>227.88916125</v>
      </c>
      <c r="Z737" s="1">
        <v>711.18937500000004</v>
      </c>
      <c r="AA737" s="1">
        <v>394.20353999999998</v>
      </c>
      <c r="AB737" s="1">
        <v>530.99330999999995</v>
      </c>
      <c r="AC737" s="1">
        <v>1599.2232989999998</v>
      </c>
      <c r="AD737" s="1">
        <v>1136.94075</v>
      </c>
      <c r="AE737" s="1">
        <v>0</v>
      </c>
      <c r="AF737" s="4">
        <v>14634.635323874998</v>
      </c>
      <c r="AG737" s="4"/>
      <c r="AH737" s="4">
        <v>3504035044</v>
      </c>
      <c r="AI737" s="4" t="s">
        <v>1860</v>
      </c>
      <c r="AJ737" s="2" t="s">
        <v>1559</v>
      </c>
      <c r="AK737" s="2" t="s">
        <v>1560</v>
      </c>
      <c r="AL737" s="4">
        <v>1</v>
      </c>
      <c r="AM737" s="4">
        <v>1</v>
      </c>
      <c r="AN737" s="4">
        <v>14634.635323874998</v>
      </c>
      <c r="AO737" s="4">
        <v>14635</v>
      </c>
      <c r="AP737" s="4">
        <v>0</v>
      </c>
      <c r="AQ737" s="77">
        <v>14635</v>
      </c>
      <c r="AR737" s="4"/>
    </row>
    <row r="738" spans="1:44">
      <c r="A738" s="2">
        <v>3504035057</v>
      </c>
      <c r="B738" s="10" t="s">
        <v>1555</v>
      </c>
      <c r="C738" s="15">
        <v>0</v>
      </c>
      <c r="D738" s="15">
        <v>0</v>
      </c>
      <c r="E738" s="15">
        <v>0</v>
      </c>
      <c r="F738" s="15">
        <v>0</v>
      </c>
      <c r="G738" s="15">
        <v>0</v>
      </c>
      <c r="H738" s="15">
        <v>1</v>
      </c>
      <c r="I738" s="15">
        <v>3.7499999999999999E-2</v>
      </c>
      <c r="J738" s="15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1</v>
      </c>
      <c r="R738" s="16">
        <v>1.077</v>
      </c>
      <c r="S738" s="15">
        <v>1</v>
      </c>
      <c r="U738" s="1">
        <v>493.49190074999996</v>
      </c>
      <c r="V738" s="1">
        <v>708.04133999999988</v>
      </c>
      <c r="W738" s="1">
        <v>4536.279439125</v>
      </c>
      <c r="X738" s="1">
        <v>811.62046874999999</v>
      </c>
      <c r="Y738" s="1">
        <v>151.19599124999999</v>
      </c>
      <c r="Z738" s="1">
        <v>711.18937500000004</v>
      </c>
      <c r="AA738" s="1">
        <v>394.20353999999998</v>
      </c>
      <c r="AB738" s="1">
        <v>530.99330999999995</v>
      </c>
      <c r="AC738" s="1">
        <v>1061.0248589999999</v>
      </c>
      <c r="AD738" s="1">
        <v>808.49074999999993</v>
      </c>
      <c r="AE738" s="1">
        <v>0</v>
      </c>
      <c r="AF738" s="4">
        <v>10206.530973875</v>
      </c>
      <c r="AG738" s="4"/>
      <c r="AH738" s="4">
        <v>3504035057</v>
      </c>
      <c r="AI738" s="4" t="s">
        <v>1860</v>
      </c>
      <c r="AJ738" s="2" t="s">
        <v>1559</v>
      </c>
      <c r="AK738" s="2" t="s">
        <v>1561</v>
      </c>
      <c r="AL738" s="4">
        <v>1</v>
      </c>
      <c r="AM738" s="4">
        <v>1</v>
      </c>
      <c r="AN738" s="4">
        <v>10206.530973875</v>
      </c>
      <c r="AO738" s="4">
        <v>10207</v>
      </c>
      <c r="AP738" s="4">
        <v>0</v>
      </c>
      <c r="AQ738" s="77">
        <v>10207</v>
      </c>
      <c r="AR738" s="4"/>
    </row>
    <row r="739" spans="1:44">
      <c r="A739" s="2">
        <v>3504035207</v>
      </c>
      <c r="B739" s="10" t="s">
        <v>1555</v>
      </c>
      <c r="C739" s="15">
        <v>0</v>
      </c>
      <c r="D739" s="15">
        <v>0</v>
      </c>
      <c r="E739" s="15">
        <v>0</v>
      </c>
      <c r="F739" s="15">
        <v>0</v>
      </c>
      <c r="G739" s="15">
        <v>0</v>
      </c>
      <c r="H739" s="15">
        <v>1</v>
      </c>
      <c r="I739" s="15">
        <v>3.7499999999999999E-2</v>
      </c>
      <c r="J739" s="15">
        <v>0</v>
      </c>
      <c r="K739" s="15">
        <v>0</v>
      </c>
      <c r="L739" s="15">
        <v>0</v>
      </c>
      <c r="M739" s="15">
        <v>0</v>
      </c>
      <c r="N739" s="15">
        <v>0</v>
      </c>
      <c r="O739" s="15">
        <v>0</v>
      </c>
      <c r="P739" s="15">
        <v>1</v>
      </c>
      <c r="Q739" s="15">
        <v>1</v>
      </c>
      <c r="R739" s="16">
        <v>1.077</v>
      </c>
      <c r="S739" s="15">
        <v>10</v>
      </c>
      <c r="U739" s="1">
        <v>493.49190074999996</v>
      </c>
      <c r="V739" s="1">
        <v>708.04133999999988</v>
      </c>
      <c r="W739" s="1">
        <v>8021.0421791250001</v>
      </c>
      <c r="X739" s="1">
        <v>811.62046874999999</v>
      </c>
      <c r="Y739" s="1">
        <v>227.88916125</v>
      </c>
      <c r="Z739" s="1">
        <v>711.18937500000004</v>
      </c>
      <c r="AA739" s="1">
        <v>394.20353999999998</v>
      </c>
      <c r="AB739" s="1">
        <v>530.99330999999995</v>
      </c>
      <c r="AC739" s="1">
        <v>1599.2232989999998</v>
      </c>
      <c r="AD739" s="1">
        <v>1136.94075</v>
      </c>
      <c r="AE739" s="1">
        <v>0</v>
      </c>
      <c r="AF739" s="4">
        <v>14634.635323874998</v>
      </c>
      <c r="AG739" s="4"/>
      <c r="AH739" s="4">
        <v>3504035207</v>
      </c>
      <c r="AI739" s="4" t="s">
        <v>1860</v>
      </c>
      <c r="AJ739" s="2" t="s">
        <v>1559</v>
      </c>
      <c r="AK739" s="2" t="s">
        <v>1671</v>
      </c>
      <c r="AL739" s="4">
        <v>1</v>
      </c>
      <c r="AM739" s="4">
        <v>1</v>
      </c>
      <c r="AN739" s="4">
        <v>14634.635323874998</v>
      </c>
      <c r="AO739" s="4">
        <v>14635</v>
      </c>
      <c r="AP739" s="4">
        <v>0</v>
      </c>
      <c r="AQ739" s="77">
        <v>14635</v>
      </c>
      <c r="AR739" s="4"/>
    </row>
    <row r="740" spans="1:44">
      <c r="A740" s="2">
        <v>3504035244</v>
      </c>
      <c r="B740" s="10" t="s">
        <v>1555</v>
      </c>
      <c r="C740" s="15">
        <v>0</v>
      </c>
      <c r="D740" s="15">
        <v>0</v>
      </c>
      <c r="E740" s="15">
        <v>0</v>
      </c>
      <c r="F740" s="15">
        <v>0</v>
      </c>
      <c r="G740" s="15">
        <v>0</v>
      </c>
      <c r="H740" s="15">
        <v>1</v>
      </c>
      <c r="I740" s="15">
        <v>3.7499999999999999E-2</v>
      </c>
      <c r="J740" s="15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1</v>
      </c>
      <c r="R740" s="16">
        <v>1.077</v>
      </c>
      <c r="S740" s="15">
        <v>1</v>
      </c>
      <c r="U740" s="1">
        <v>493.49190074999996</v>
      </c>
      <c r="V740" s="1">
        <v>708.04133999999988</v>
      </c>
      <c r="W740" s="1">
        <v>4536.279439125</v>
      </c>
      <c r="X740" s="1">
        <v>811.62046874999999</v>
      </c>
      <c r="Y740" s="1">
        <v>151.19599124999999</v>
      </c>
      <c r="Z740" s="1">
        <v>711.18937500000004</v>
      </c>
      <c r="AA740" s="1">
        <v>394.20353999999998</v>
      </c>
      <c r="AB740" s="1">
        <v>530.99330999999995</v>
      </c>
      <c r="AC740" s="1">
        <v>1061.0248589999999</v>
      </c>
      <c r="AD740" s="1">
        <v>808.49074999999993</v>
      </c>
      <c r="AE740" s="1">
        <v>0</v>
      </c>
      <c r="AF740" s="4">
        <v>10206.530973875</v>
      </c>
      <c r="AG740" s="4"/>
      <c r="AH740" s="4">
        <v>3504035244</v>
      </c>
      <c r="AI740" s="4" t="s">
        <v>1860</v>
      </c>
      <c r="AJ740" s="2" t="s">
        <v>1559</v>
      </c>
      <c r="AK740" s="2" t="s">
        <v>1572</v>
      </c>
      <c r="AL740" s="4">
        <v>1</v>
      </c>
      <c r="AM740" s="4">
        <v>1</v>
      </c>
      <c r="AN740" s="4">
        <v>10206.530973875</v>
      </c>
      <c r="AO740" s="4">
        <v>10207</v>
      </c>
      <c r="AP740" s="4">
        <v>0</v>
      </c>
      <c r="AQ740" s="77">
        <v>10207</v>
      </c>
      <c r="AR740" s="4"/>
    </row>
    <row r="741" spans="1:44">
      <c r="A741" s="2">
        <v>3506262030</v>
      </c>
      <c r="B741" s="10" t="s">
        <v>710</v>
      </c>
      <c r="C741" s="15">
        <v>0</v>
      </c>
      <c r="D741" s="15">
        <v>0</v>
      </c>
      <c r="E741" s="15">
        <v>0</v>
      </c>
      <c r="F741" s="15">
        <v>0</v>
      </c>
      <c r="G741" s="15">
        <v>1</v>
      </c>
      <c r="H741" s="15">
        <v>0</v>
      </c>
      <c r="I741" s="15">
        <v>3.7499999999999999E-2</v>
      </c>
      <c r="J741" s="15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1</v>
      </c>
      <c r="R741" s="16">
        <v>1</v>
      </c>
      <c r="S741" s="15">
        <v>1</v>
      </c>
      <c r="U741" s="1">
        <v>458.20974999999999</v>
      </c>
      <c r="V741" s="1">
        <v>657.42</v>
      </c>
      <c r="W741" s="1">
        <v>2963.6186250000001</v>
      </c>
      <c r="X741" s="1">
        <v>846.80375000000004</v>
      </c>
      <c r="Y741" s="1">
        <v>144.31625</v>
      </c>
      <c r="Z741" s="1">
        <v>449.39937500000002</v>
      </c>
      <c r="AA741" s="1">
        <v>291.99</v>
      </c>
      <c r="AB741" s="1">
        <v>213.81</v>
      </c>
      <c r="AC741" s="1">
        <v>1012.7569999999999</v>
      </c>
      <c r="AD741" s="1">
        <v>836.66075000000001</v>
      </c>
      <c r="AE741" s="1">
        <v>0</v>
      </c>
      <c r="AF741" s="4">
        <v>7874.9854999999998</v>
      </c>
      <c r="AG741" s="4"/>
      <c r="AH741" s="4">
        <v>3506262030</v>
      </c>
      <c r="AI741" s="4" t="s">
        <v>1861</v>
      </c>
      <c r="AJ741" s="2" t="s">
        <v>1641</v>
      </c>
      <c r="AK741" s="2" t="s">
        <v>1654</v>
      </c>
      <c r="AL741" s="4">
        <v>1</v>
      </c>
      <c r="AM741" s="4">
        <v>1</v>
      </c>
      <c r="AN741" s="4">
        <v>7874.9854999999998</v>
      </c>
      <c r="AO741" s="4">
        <v>7875</v>
      </c>
      <c r="AP741" s="4">
        <v>0</v>
      </c>
      <c r="AQ741" s="77">
        <v>7875</v>
      </c>
      <c r="AR741" s="4"/>
    </row>
    <row r="742" spans="1:44">
      <c r="A742" s="2">
        <v>3506262035</v>
      </c>
      <c r="B742" s="10" t="s">
        <v>710</v>
      </c>
      <c r="C742" s="15">
        <v>0</v>
      </c>
      <c r="D742" s="15">
        <v>0</v>
      </c>
      <c r="E742" s="15">
        <v>0</v>
      </c>
      <c r="F742" s="15">
        <v>0</v>
      </c>
      <c r="G742" s="15">
        <v>0</v>
      </c>
      <c r="H742" s="15">
        <v>1</v>
      </c>
      <c r="I742" s="15">
        <v>3.7499999999999999E-2</v>
      </c>
      <c r="J742" s="15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0</v>
      </c>
      <c r="P742" s="15">
        <v>1</v>
      </c>
      <c r="Q742" s="15">
        <v>1</v>
      </c>
      <c r="R742" s="16">
        <v>1</v>
      </c>
      <c r="S742" s="15">
        <v>10</v>
      </c>
      <c r="U742" s="1">
        <v>458.20974999999999</v>
      </c>
      <c r="V742" s="1">
        <v>657.42</v>
      </c>
      <c r="W742" s="1">
        <v>7447.5786250000001</v>
      </c>
      <c r="X742" s="1">
        <v>753.59375</v>
      </c>
      <c r="Y742" s="1">
        <v>211.59625</v>
      </c>
      <c r="Z742" s="1">
        <v>711.18937500000004</v>
      </c>
      <c r="AA742" s="1">
        <v>366.02</v>
      </c>
      <c r="AB742" s="1">
        <v>493.03</v>
      </c>
      <c r="AC742" s="1">
        <v>1484.8869999999999</v>
      </c>
      <c r="AD742" s="1">
        <v>1136.94075</v>
      </c>
      <c r="AE742" s="1">
        <v>0</v>
      </c>
      <c r="AF742" s="4">
        <v>13720.465500000002</v>
      </c>
      <c r="AG742" s="4"/>
      <c r="AH742" s="4">
        <v>3506262035</v>
      </c>
      <c r="AI742" s="4" t="s">
        <v>1861</v>
      </c>
      <c r="AJ742" s="2" t="s">
        <v>1641</v>
      </c>
      <c r="AK742" s="2" t="s">
        <v>1559</v>
      </c>
      <c r="AL742" s="4">
        <v>1</v>
      </c>
      <c r="AM742" s="4">
        <v>1</v>
      </c>
      <c r="AN742" s="4">
        <v>13720.465500000002</v>
      </c>
      <c r="AO742" s="4">
        <v>13720</v>
      </c>
      <c r="AP742" s="4">
        <v>0</v>
      </c>
      <c r="AQ742" s="77">
        <v>13720</v>
      </c>
      <c r="AR742" s="4"/>
    </row>
    <row r="743" spans="1:44">
      <c r="A743" s="2">
        <v>3506262049</v>
      </c>
      <c r="B743" s="10" t="s">
        <v>710</v>
      </c>
      <c r="C743" s="15">
        <v>0</v>
      </c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3.7499999999999999E-2</v>
      </c>
      <c r="J743" s="15">
        <v>0</v>
      </c>
      <c r="K743" s="15">
        <v>0</v>
      </c>
      <c r="L743" s="15">
        <v>0</v>
      </c>
      <c r="M743" s="15">
        <v>1</v>
      </c>
      <c r="N743" s="15">
        <v>0</v>
      </c>
      <c r="O743" s="15">
        <v>1</v>
      </c>
      <c r="P743" s="15">
        <v>0</v>
      </c>
      <c r="Q743" s="15">
        <v>1</v>
      </c>
      <c r="R743" s="16">
        <v>1</v>
      </c>
      <c r="S743" s="15">
        <v>10</v>
      </c>
      <c r="U743" s="1">
        <v>458.20974999999999</v>
      </c>
      <c r="V743" s="1">
        <v>657.42</v>
      </c>
      <c r="W743" s="1">
        <v>8086.4286249999996</v>
      </c>
      <c r="X743" s="1">
        <v>908.47375000000011</v>
      </c>
      <c r="Y743" s="1">
        <v>247.67624999999998</v>
      </c>
      <c r="Z743" s="1">
        <v>449.39937500000002</v>
      </c>
      <c r="AA743" s="1">
        <v>291.99</v>
      </c>
      <c r="AB743" s="1">
        <v>130.9</v>
      </c>
      <c r="AC743" s="1">
        <v>1738.1870000000001</v>
      </c>
      <c r="AD743" s="1">
        <v>1396.88075</v>
      </c>
      <c r="AE743" s="1">
        <v>0</v>
      </c>
      <c r="AF743" s="4">
        <v>14365.565500000002</v>
      </c>
      <c r="AG743" s="4"/>
      <c r="AH743" s="4">
        <v>3506262049</v>
      </c>
      <c r="AI743" s="4" t="s">
        <v>1861</v>
      </c>
      <c r="AJ743" s="2" t="s">
        <v>1641</v>
      </c>
      <c r="AK743" s="2" t="s">
        <v>1629</v>
      </c>
      <c r="AL743" s="4">
        <v>1</v>
      </c>
      <c r="AM743" s="4">
        <v>1</v>
      </c>
      <c r="AN743" s="4">
        <v>14365.565500000002</v>
      </c>
      <c r="AO743" s="4">
        <v>14366</v>
      </c>
      <c r="AP743" s="4">
        <v>0</v>
      </c>
      <c r="AQ743" s="77">
        <v>14366</v>
      </c>
      <c r="AR743" s="4"/>
    </row>
    <row r="744" spans="1:44">
      <c r="A744" s="2">
        <v>3506262057</v>
      </c>
      <c r="B744" s="10" t="s">
        <v>710</v>
      </c>
      <c r="C744" s="15">
        <v>0</v>
      </c>
      <c r="D744" s="15">
        <v>0</v>
      </c>
      <c r="E744" s="15">
        <v>0</v>
      </c>
      <c r="F744" s="15">
        <v>0</v>
      </c>
      <c r="G744" s="15">
        <v>0</v>
      </c>
      <c r="H744" s="15">
        <v>2</v>
      </c>
      <c r="I744" s="15">
        <v>7.4999999999999997E-2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1</v>
      </c>
      <c r="Q744" s="15">
        <v>2</v>
      </c>
      <c r="R744" s="16">
        <v>1</v>
      </c>
      <c r="S744" s="15">
        <v>10</v>
      </c>
      <c r="U744" s="1">
        <v>916.41949999999997</v>
      </c>
      <c r="V744" s="1">
        <v>1314.84</v>
      </c>
      <c r="W744" s="1">
        <v>11659.537250000001</v>
      </c>
      <c r="X744" s="1">
        <v>1507.1875</v>
      </c>
      <c r="Y744" s="1">
        <v>351.98249999999996</v>
      </c>
      <c r="Z744" s="1">
        <v>1422.3787500000001</v>
      </c>
      <c r="AA744" s="1">
        <v>732.04</v>
      </c>
      <c r="AB744" s="1">
        <v>986.06</v>
      </c>
      <c r="AC744" s="1">
        <v>2470.0540000000001</v>
      </c>
      <c r="AD744" s="1">
        <v>1945.4314999999999</v>
      </c>
      <c r="AE744" s="1">
        <v>0</v>
      </c>
      <c r="AF744" s="4">
        <v>23305.931000000004</v>
      </c>
      <c r="AG744" s="4"/>
      <c r="AH744" s="4">
        <v>3506262057</v>
      </c>
      <c r="AI744" s="4" t="s">
        <v>1861</v>
      </c>
      <c r="AJ744" s="2" t="s">
        <v>1641</v>
      </c>
      <c r="AK744" s="2" t="s">
        <v>1561</v>
      </c>
      <c r="AL744" s="4">
        <v>1</v>
      </c>
      <c r="AM744" s="4">
        <v>2</v>
      </c>
      <c r="AN744" s="4">
        <v>23305.931000000004</v>
      </c>
      <c r="AO744" s="4">
        <v>11653</v>
      </c>
      <c r="AP744" s="4">
        <v>0</v>
      </c>
      <c r="AQ744" s="77">
        <v>11653</v>
      </c>
      <c r="AR744" s="4"/>
    </row>
    <row r="745" spans="1:44">
      <c r="A745" s="2">
        <v>3506262071</v>
      </c>
      <c r="B745" s="10" t="s">
        <v>710</v>
      </c>
      <c r="C745" s="15">
        <v>0</v>
      </c>
      <c r="D745" s="15">
        <v>0</v>
      </c>
      <c r="E745" s="15">
        <v>0</v>
      </c>
      <c r="F745" s="15">
        <v>0</v>
      </c>
      <c r="G745" s="15">
        <v>0</v>
      </c>
      <c r="H745" s="15">
        <v>2</v>
      </c>
      <c r="I745" s="15">
        <v>7.4999999999999997E-2</v>
      </c>
      <c r="J745" s="15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2</v>
      </c>
      <c r="Q745" s="15">
        <v>2</v>
      </c>
      <c r="R745" s="16">
        <v>1</v>
      </c>
      <c r="S745" s="15">
        <v>10</v>
      </c>
      <c r="U745" s="1">
        <v>916.41949999999997</v>
      </c>
      <c r="V745" s="1">
        <v>1314.84</v>
      </c>
      <c r="W745" s="1">
        <v>14895.15725</v>
      </c>
      <c r="X745" s="1">
        <v>1507.1875</v>
      </c>
      <c r="Y745" s="1">
        <v>423.1925</v>
      </c>
      <c r="Z745" s="1">
        <v>1422.3787500000001</v>
      </c>
      <c r="AA745" s="1">
        <v>732.04</v>
      </c>
      <c r="AB745" s="1">
        <v>986.06</v>
      </c>
      <c r="AC745" s="1">
        <v>2969.7739999999999</v>
      </c>
      <c r="AD745" s="1">
        <v>2273.8815</v>
      </c>
      <c r="AE745" s="1">
        <v>0</v>
      </c>
      <c r="AF745" s="4">
        <v>27440.931000000004</v>
      </c>
      <c r="AG745" s="4"/>
      <c r="AH745" s="4">
        <v>3506262071</v>
      </c>
      <c r="AI745" s="4" t="s">
        <v>1861</v>
      </c>
      <c r="AJ745" s="2" t="s">
        <v>1641</v>
      </c>
      <c r="AK745" s="2" t="s">
        <v>1862</v>
      </c>
      <c r="AL745" s="4">
        <v>1</v>
      </c>
      <c r="AM745" s="4">
        <v>2</v>
      </c>
      <c r="AN745" s="4">
        <v>27440.931000000004</v>
      </c>
      <c r="AO745" s="4">
        <v>13720</v>
      </c>
      <c r="AP745" s="4">
        <v>0</v>
      </c>
      <c r="AQ745" s="77">
        <v>13720</v>
      </c>
      <c r="AR745" s="4"/>
    </row>
    <row r="746" spans="1:44">
      <c r="A746" s="2">
        <v>3506262093</v>
      </c>
      <c r="B746" s="10" t="s">
        <v>710</v>
      </c>
      <c r="C746" s="15">
        <v>0</v>
      </c>
      <c r="D746" s="15">
        <v>0</v>
      </c>
      <c r="E746" s="15">
        <v>0</v>
      </c>
      <c r="F746" s="15">
        <v>0</v>
      </c>
      <c r="G746" s="15">
        <v>3</v>
      </c>
      <c r="H746" s="15">
        <v>7</v>
      </c>
      <c r="I746" s="15">
        <v>0.48749999999999999</v>
      </c>
      <c r="J746" s="15">
        <v>0</v>
      </c>
      <c r="K746" s="15">
        <v>0</v>
      </c>
      <c r="L746" s="15">
        <v>0</v>
      </c>
      <c r="M746" s="15">
        <v>3</v>
      </c>
      <c r="N746" s="15">
        <v>0</v>
      </c>
      <c r="O746" s="15">
        <v>3</v>
      </c>
      <c r="P746" s="15">
        <v>2</v>
      </c>
      <c r="Q746" s="15">
        <v>13</v>
      </c>
      <c r="R746" s="16">
        <v>1</v>
      </c>
      <c r="S746" s="15">
        <v>9</v>
      </c>
      <c r="U746" s="1">
        <v>5956.7267499999998</v>
      </c>
      <c r="V746" s="1">
        <v>8546.4599999999991</v>
      </c>
      <c r="W746" s="1">
        <v>68948.59212500001</v>
      </c>
      <c r="X746" s="1">
        <v>10540.98875</v>
      </c>
      <c r="Y746" s="1">
        <v>2297.6512499999999</v>
      </c>
      <c r="Z746" s="1">
        <v>7674.7218750000002</v>
      </c>
      <c r="AA746" s="1">
        <v>4314.08</v>
      </c>
      <c r="AB746" s="1">
        <v>4485.34</v>
      </c>
      <c r="AC746" s="1">
        <v>16124.291000000001</v>
      </c>
      <c r="AD746" s="1">
        <v>13001.059749999999</v>
      </c>
      <c r="AE746" s="1">
        <v>0</v>
      </c>
      <c r="AF746" s="4">
        <v>141889.91149999999</v>
      </c>
      <c r="AG746" s="4"/>
      <c r="AH746" s="4">
        <v>3506262093</v>
      </c>
      <c r="AI746" s="4" t="s">
        <v>1861</v>
      </c>
      <c r="AJ746" s="2" t="s">
        <v>1641</v>
      </c>
      <c r="AK746" s="2" t="s">
        <v>1562</v>
      </c>
      <c r="AL746" s="4">
        <v>1</v>
      </c>
      <c r="AM746" s="4">
        <v>13</v>
      </c>
      <c r="AN746" s="4">
        <v>141889.91149999999</v>
      </c>
      <c r="AO746" s="4">
        <v>10915</v>
      </c>
      <c r="AP746" s="4">
        <v>0</v>
      </c>
      <c r="AQ746" s="77">
        <v>10915</v>
      </c>
      <c r="AR746" s="4"/>
    </row>
    <row r="747" spans="1:44">
      <c r="A747" s="2">
        <v>3506262149</v>
      </c>
      <c r="B747" s="10" t="s">
        <v>710</v>
      </c>
      <c r="C747" s="15">
        <v>0</v>
      </c>
      <c r="D747" s="15">
        <v>0</v>
      </c>
      <c r="E747" s="15">
        <v>0</v>
      </c>
      <c r="F747" s="15">
        <v>0</v>
      </c>
      <c r="G747" s="15">
        <v>2</v>
      </c>
      <c r="H747" s="15">
        <v>0</v>
      </c>
      <c r="I747" s="15">
        <v>7.4999999999999997E-2</v>
      </c>
      <c r="J747" s="15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2</v>
      </c>
      <c r="P747" s="15">
        <v>0</v>
      </c>
      <c r="Q747" s="15">
        <v>2</v>
      </c>
      <c r="R747" s="16">
        <v>1</v>
      </c>
      <c r="S747" s="15">
        <v>10</v>
      </c>
      <c r="U747" s="1">
        <v>916.41949999999997</v>
      </c>
      <c r="V747" s="1">
        <v>1314.84</v>
      </c>
      <c r="W747" s="1">
        <v>12398.47725</v>
      </c>
      <c r="X747" s="1">
        <v>1693.6075000000001</v>
      </c>
      <c r="Y747" s="1">
        <v>431.05250000000001</v>
      </c>
      <c r="Z747" s="1">
        <v>898.79875000000004</v>
      </c>
      <c r="AA747" s="1">
        <v>583.98</v>
      </c>
      <c r="AB747" s="1">
        <v>427.62</v>
      </c>
      <c r="AC747" s="1">
        <v>3024.9539999999997</v>
      </c>
      <c r="AD747" s="1">
        <v>2330.2215000000001</v>
      </c>
      <c r="AE747" s="1">
        <v>0</v>
      </c>
      <c r="AF747" s="4">
        <v>24019.970999999998</v>
      </c>
      <c r="AG747" s="4"/>
      <c r="AH747" s="4">
        <v>3506262149</v>
      </c>
      <c r="AI747" s="4" t="s">
        <v>1861</v>
      </c>
      <c r="AJ747" s="2" t="s">
        <v>1641</v>
      </c>
      <c r="AK747" s="2" t="s">
        <v>1637</v>
      </c>
      <c r="AL747" s="4">
        <v>1</v>
      </c>
      <c r="AM747" s="4">
        <v>2</v>
      </c>
      <c r="AN747" s="4">
        <v>24019.970999999998</v>
      </c>
      <c r="AO747" s="4">
        <v>12010</v>
      </c>
      <c r="AP747" s="4">
        <v>0</v>
      </c>
      <c r="AQ747" s="77">
        <v>12010</v>
      </c>
      <c r="AR747" s="4"/>
    </row>
    <row r="748" spans="1:44">
      <c r="A748" s="2">
        <v>3506262150</v>
      </c>
      <c r="B748" s="10" t="s">
        <v>710</v>
      </c>
      <c r="C748" s="15">
        <v>0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3.7499999999999999E-2</v>
      </c>
      <c r="J748" s="15">
        <v>0</v>
      </c>
      <c r="K748" s="15">
        <v>0</v>
      </c>
      <c r="L748" s="15">
        <v>0</v>
      </c>
      <c r="M748" s="15">
        <v>1</v>
      </c>
      <c r="N748" s="15">
        <v>0</v>
      </c>
      <c r="O748" s="15">
        <v>0</v>
      </c>
      <c r="P748" s="15">
        <v>0</v>
      </c>
      <c r="Q748" s="15">
        <v>1</v>
      </c>
      <c r="R748" s="16">
        <v>1</v>
      </c>
      <c r="S748" s="15">
        <v>1</v>
      </c>
      <c r="U748" s="1">
        <v>458.20974999999999</v>
      </c>
      <c r="V748" s="1">
        <v>657.42</v>
      </c>
      <c r="W748" s="1">
        <v>4850.8086249999997</v>
      </c>
      <c r="X748" s="1">
        <v>908.47375000000011</v>
      </c>
      <c r="Y748" s="1">
        <v>176.46625</v>
      </c>
      <c r="Z748" s="1">
        <v>449.39937500000002</v>
      </c>
      <c r="AA748" s="1">
        <v>291.99</v>
      </c>
      <c r="AB748" s="1">
        <v>130.9</v>
      </c>
      <c r="AC748" s="1">
        <v>1238.4670000000001</v>
      </c>
      <c r="AD748" s="1">
        <v>1068.43075</v>
      </c>
      <c r="AE748" s="1">
        <v>0</v>
      </c>
      <c r="AF748" s="4">
        <v>10230.565499999999</v>
      </c>
      <c r="AG748" s="4"/>
      <c r="AH748" s="4">
        <v>3506262150</v>
      </c>
      <c r="AI748" s="4" t="s">
        <v>1861</v>
      </c>
      <c r="AJ748" s="2" t="s">
        <v>1641</v>
      </c>
      <c r="AK748" s="2" t="s">
        <v>1597</v>
      </c>
      <c r="AL748" s="4">
        <v>1</v>
      </c>
      <c r="AM748" s="4">
        <v>1</v>
      </c>
      <c r="AN748" s="4">
        <v>10230.565499999999</v>
      </c>
      <c r="AO748" s="4">
        <v>10231</v>
      </c>
      <c r="AP748" s="4">
        <v>0</v>
      </c>
      <c r="AQ748" s="77">
        <v>10231</v>
      </c>
      <c r="AR748" s="4"/>
    </row>
    <row r="749" spans="1:44">
      <c r="A749" s="2">
        <v>3506262163</v>
      </c>
      <c r="B749" s="10" t="s">
        <v>710</v>
      </c>
      <c r="C749" s="15">
        <v>0</v>
      </c>
      <c r="D749" s="15">
        <v>0</v>
      </c>
      <c r="E749" s="15">
        <v>0</v>
      </c>
      <c r="F749" s="15">
        <v>0</v>
      </c>
      <c r="G749" s="15">
        <v>44</v>
      </c>
      <c r="H749" s="15">
        <v>34</v>
      </c>
      <c r="I749" s="15">
        <v>3.7875000000000001</v>
      </c>
      <c r="J749" s="15">
        <v>0</v>
      </c>
      <c r="K749" s="15">
        <v>0</v>
      </c>
      <c r="L749" s="15">
        <v>0</v>
      </c>
      <c r="M749" s="15">
        <v>23</v>
      </c>
      <c r="N749" s="15">
        <v>0</v>
      </c>
      <c r="O749" s="15">
        <v>31</v>
      </c>
      <c r="P749" s="15">
        <v>17</v>
      </c>
      <c r="Q749" s="15">
        <v>101</v>
      </c>
      <c r="R749" s="16">
        <v>1</v>
      </c>
      <c r="S749" s="15">
        <v>9</v>
      </c>
      <c r="U749" s="1">
        <v>46279.18475</v>
      </c>
      <c r="V749" s="1">
        <v>66399.42</v>
      </c>
      <c r="W749" s="1">
        <v>538981.77112499997</v>
      </c>
      <c r="X749" s="1">
        <v>83776.448749999996</v>
      </c>
      <c r="Y749" s="1">
        <v>18566.731250000001</v>
      </c>
      <c r="Z749" s="1">
        <v>54290.196875000001</v>
      </c>
      <c r="AA749" s="1">
        <v>32008.010000000002</v>
      </c>
      <c r="AB749" s="1">
        <v>29181.360000000001</v>
      </c>
      <c r="AC749" s="1">
        <v>130296.44700000001</v>
      </c>
      <c r="AD749" s="1">
        <v>104488.62575000001</v>
      </c>
      <c r="AE749" s="1">
        <v>0</v>
      </c>
      <c r="AF749" s="4">
        <v>1104268.1954999999</v>
      </c>
      <c r="AG749" s="4"/>
      <c r="AH749" s="4">
        <v>3506262163</v>
      </c>
      <c r="AI749" s="4" t="s">
        <v>1861</v>
      </c>
      <c r="AJ749" s="2" t="s">
        <v>1641</v>
      </c>
      <c r="AK749" s="2" t="s">
        <v>1565</v>
      </c>
      <c r="AL749" s="4">
        <v>1</v>
      </c>
      <c r="AM749" s="4">
        <v>101</v>
      </c>
      <c r="AN749" s="4">
        <v>1104268.1954999999</v>
      </c>
      <c r="AO749" s="4">
        <v>10933</v>
      </c>
      <c r="AP749" s="4">
        <v>0</v>
      </c>
      <c r="AQ749" s="77">
        <v>10933</v>
      </c>
      <c r="AR749" s="4"/>
    </row>
    <row r="750" spans="1:44">
      <c r="A750" s="2">
        <v>3506262165</v>
      </c>
      <c r="B750" s="10" t="s">
        <v>710</v>
      </c>
      <c r="C750" s="15">
        <v>0</v>
      </c>
      <c r="D750" s="15">
        <v>0</v>
      </c>
      <c r="E750" s="15">
        <v>0</v>
      </c>
      <c r="F750" s="15">
        <v>0</v>
      </c>
      <c r="G750" s="15">
        <v>12</v>
      </c>
      <c r="H750" s="15">
        <v>26</v>
      </c>
      <c r="I750" s="15">
        <v>1.5</v>
      </c>
      <c r="J750" s="15">
        <v>0</v>
      </c>
      <c r="K750" s="15">
        <v>0</v>
      </c>
      <c r="L750" s="15">
        <v>0</v>
      </c>
      <c r="M750" s="15">
        <v>2</v>
      </c>
      <c r="N750" s="15">
        <v>0</v>
      </c>
      <c r="O750" s="15">
        <v>5</v>
      </c>
      <c r="P750" s="15">
        <v>8</v>
      </c>
      <c r="Q750" s="15">
        <v>40</v>
      </c>
      <c r="R750" s="16">
        <v>1</v>
      </c>
      <c r="S750" s="15">
        <v>7</v>
      </c>
      <c r="U750" s="1">
        <v>18328.39</v>
      </c>
      <c r="V750" s="1">
        <v>26296.799999999999</v>
      </c>
      <c r="W750" s="1">
        <v>195618.32500000001</v>
      </c>
      <c r="X750" s="1">
        <v>31572.03</v>
      </c>
      <c r="Y750" s="1">
        <v>6633.5899999999992</v>
      </c>
      <c r="Z750" s="1">
        <v>24782.515000000003</v>
      </c>
      <c r="AA750" s="1">
        <v>13604.380000000001</v>
      </c>
      <c r="AB750" s="1">
        <v>15646.3</v>
      </c>
      <c r="AC750" s="1">
        <v>46552.22</v>
      </c>
      <c r="AD750" s="1">
        <v>37343.380000000005</v>
      </c>
      <c r="AE750" s="1">
        <v>0</v>
      </c>
      <c r="AF750" s="4">
        <v>416377.93000000005</v>
      </c>
      <c r="AG750" s="4"/>
      <c r="AH750" s="4">
        <v>3506262165</v>
      </c>
      <c r="AI750" s="4" t="s">
        <v>1861</v>
      </c>
      <c r="AJ750" s="2" t="s">
        <v>1641</v>
      </c>
      <c r="AK750" s="2" t="s">
        <v>1631</v>
      </c>
      <c r="AL750" s="4">
        <v>1</v>
      </c>
      <c r="AM750" s="4">
        <v>40</v>
      </c>
      <c r="AN750" s="4">
        <v>416377.93000000005</v>
      </c>
      <c r="AO750" s="4">
        <v>10409</v>
      </c>
      <c r="AP750" s="4">
        <v>0</v>
      </c>
      <c r="AQ750" s="77">
        <v>10409</v>
      </c>
      <c r="AR750" s="4"/>
    </row>
    <row r="751" spans="1:44">
      <c r="A751" s="2">
        <v>3506262176</v>
      </c>
      <c r="B751" s="10" t="s">
        <v>710</v>
      </c>
      <c r="C751" s="15">
        <v>0</v>
      </c>
      <c r="D751" s="15">
        <v>0</v>
      </c>
      <c r="E751" s="15">
        <v>0</v>
      </c>
      <c r="F751" s="15">
        <v>0</v>
      </c>
      <c r="G751" s="15">
        <v>3</v>
      </c>
      <c r="H751" s="15">
        <v>3</v>
      </c>
      <c r="I751" s="15">
        <v>0.26250000000000001</v>
      </c>
      <c r="J751" s="15">
        <v>0</v>
      </c>
      <c r="K751" s="15">
        <v>0</v>
      </c>
      <c r="L751" s="15">
        <v>0</v>
      </c>
      <c r="M751" s="15">
        <v>1</v>
      </c>
      <c r="N751" s="15">
        <v>0</v>
      </c>
      <c r="O751" s="15">
        <v>0</v>
      </c>
      <c r="P751" s="15">
        <v>0</v>
      </c>
      <c r="Q751" s="15">
        <v>7</v>
      </c>
      <c r="R751" s="16">
        <v>1</v>
      </c>
      <c r="S751" s="15">
        <v>1</v>
      </c>
      <c r="U751" s="1">
        <v>3207.4682499999999</v>
      </c>
      <c r="V751" s="1">
        <v>4601.9399999999996</v>
      </c>
      <c r="W751" s="1">
        <v>26377.540375</v>
      </c>
      <c r="X751" s="1">
        <v>5709.6662500000002</v>
      </c>
      <c r="Y751" s="1">
        <v>1030.57375</v>
      </c>
      <c r="Z751" s="1">
        <v>3931.1656250000005</v>
      </c>
      <c r="AA751" s="1">
        <v>2266.02</v>
      </c>
      <c r="AB751" s="1">
        <v>2251.42</v>
      </c>
      <c r="AC751" s="1">
        <v>7232.2389999999996</v>
      </c>
      <c r="AD751" s="1">
        <v>6003.8852500000003</v>
      </c>
      <c r="AE751" s="1">
        <v>0</v>
      </c>
      <c r="AF751" s="4">
        <v>62611.9185</v>
      </c>
      <c r="AG751" s="4"/>
      <c r="AH751" s="4">
        <v>3506262176</v>
      </c>
      <c r="AI751" s="4" t="s">
        <v>1861</v>
      </c>
      <c r="AJ751" s="2" t="s">
        <v>1641</v>
      </c>
      <c r="AK751" s="2" t="s">
        <v>1638</v>
      </c>
      <c r="AL751" s="4">
        <v>1</v>
      </c>
      <c r="AM751" s="4">
        <v>7</v>
      </c>
      <c r="AN751" s="4">
        <v>62611.9185</v>
      </c>
      <c r="AO751" s="4">
        <v>8945</v>
      </c>
      <c r="AP751" s="4">
        <v>0</v>
      </c>
      <c r="AQ751" s="77">
        <v>8945</v>
      </c>
      <c r="AR751" s="4"/>
    </row>
    <row r="752" spans="1:44">
      <c r="A752" s="2">
        <v>3506262178</v>
      </c>
      <c r="B752" s="10" t="s">
        <v>710</v>
      </c>
      <c r="C752" s="15">
        <v>0</v>
      </c>
      <c r="D752" s="15">
        <v>0</v>
      </c>
      <c r="E752" s="15">
        <v>0</v>
      </c>
      <c r="F752" s="15">
        <v>0</v>
      </c>
      <c r="G752" s="15">
        <v>2</v>
      </c>
      <c r="H752" s="15">
        <v>3</v>
      </c>
      <c r="I752" s="15">
        <v>0.1875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5">
        <v>2</v>
      </c>
      <c r="Q752" s="15">
        <v>5</v>
      </c>
      <c r="R752" s="16">
        <v>1</v>
      </c>
      <c r="S752" s="15">
        <v>9</v>
      </c>
      <c r="U752" s="1">
        <v>2291.0487499999999</v>
      </c>
      <c r="V752" s="1">
        <v>3287.0999999999995</v>
      </c>
      <c r="W752" s="1">
        <v>24971.753124999999</v>
      </c>
      <c r="X752" s="1">
        <v>3954.3887500000001</v>
      </c>
      <c r="Y752" s="1">
        <v>850.83124999999995</v>
      </c>
      <c r="Z752" s="1">
        <v>3032.3668750000002</v>
      </c>
      <c r="AA752" s="1">
        <v>1682.04</v>
      </c>
      <c r="AB752" s="1">
        <v>1906.71</v>
      </c>
      <c r="AC752" s="1">
        <v>5970.7950000000001</v>
      </c>
      <c r="AD752" s="1">
        <v>4749.3337499999998</v>
      </c>
      <c r="AE752" s="1">
        <v>0</v>
      </c>
      <c r="AF752" s="4">
        <v>52696.3675</v>
      </c>
      <c r="AG752" s="4"/>
      <c r="AH752" s="4">
        <v>3506262178</v>
      </c>
      <c r="AI752" s="4" t="s">
        <v>1861</v>
      </c>
      <c r="AJ752" s="2" t="s">
        <v>1641</v>
      </c>
      <c r="AK752" s="2" t="s">
        <v>1777</v>
      </c>
      <c r="AL752" s="4">
        <v>1</v>
      </c>
      <c r="AM752" s="4">
        <v>5</v>
      </c>
      <c r="AN752" s="4">
        <v>52696.3675</v>
      </c>
      <c r="AO752" s="4">
        <v>10539</v>
      </c>
      <c r="AP752" s="4">
        <v>0</v>
      </c>
      <c r="AQ752" s="77">
        <v>10539</v>
      </c>
      <c r="AR752" s="4"/>
    </row>
    <row r="753" spans="1:44">
      <c r="A753" s="2">
        <v>3506262229</v>
      </c>
      <c r="B753" s="10" t="s">
        <v>710</v>
      </c>
      <c r="C753" s="15">
        <v>0</v>
      </c>
      <c r="D753" s="15">
        <v>0</v>
      </c>
      <c r="E753" s="15">
        <v>0</v>
      </c>
      <c r="F753" s="15">
        <v>0</v>
      </c>
      <c r="G753" s="15">
        <v>5</v>
      </c>
      <c r="H753" s="15">
        <v>5</v>
      </c>
      <c r="I753" s="15">
        <v>0.41249999999999998</v>
      </c>
      <c r="J753" s="15">
        <v>0</v>
      </c>
      <c r="K753" s="15">
        <v>0</v>
      </c>
      <c r="L753" s="15">
        <v>0</v>
      </c>
      <c r="M753" s="15">
        <v>1</v>
      </c>
      <c r="N753" s="15">
        <v>0</v>
      </c>
      <c r="O753" s="15">
        <v>0</v>
      </c>
      <c r="P753" s="15">
        <v>0</v>
      </c>
      <c r="Q753" s="15">
        <v>11</v>
      </c>
      <c r="R753" s="16">
        <v>1</v>
      </c>
      <c r="S753" s="15">
        <v>1</v>
      </c>
      <c r="U753" s="1">
        <v>5040.3072499999998</v>
      </c>
      <c r="V753" s="1">
        <v>7231.62</v>
      </c>
      <c r="W753" s="1">
        <v>40728.694875000001</v>
      </c>
      <c r="X753" s="1">
        <v>8910.4612499999985</v>
      </c>
      <c r="Y753" s="1">
        <v>1599.97875</v>
      </c>
      <c r="Z753" s="1">
        <v>6252.3431250000003</v>
      </c>
      <c r="AA753" s="1">
        <v>3582.04</v>
      </c>
      <c r="AB753" s="1">
        <v>3665.1</v>
      </c>
      <c r="AC753" s="1">
        <v>11228.087</v>
      </c>
      <c r="AD753" s="1">
        <v>9294.1882499999992</v>
      </c>
      <c r="AE753" s="1">
        <v>0</v>
      </c>
      <c r="AF753" s="4">
        <v>97532.820500000002</v>
      </c>
      <c r="AG753" s="4"/>
      <c r="AH753" s="4">
        <v>3506262229</v>
      </c>
      <c r="AI753" s="4" t="s">
        <v>1861</v>
      </c>
      <c r="AJ753" s="2" t="s">
        <v>1641</v>
      </c>
      <c r="AK753" s="2" t="s">
        <v>1657</v>
      </c>
      <c r="AL753" s="4">
        <v>1</v>
      </c>
      <c r="AM753" s="4">
        <v>11</v>
      </c>
      <c r="AN753" s="4">
        <v>97532.820500000002</v>
      </c>
      <c r="AO753" s="4">
        <v>8867</v>
      </c>
      <c r="AP753" s="4">
        <v>0</v>
      </c>
      <c r="AQ753" s="77">
        <v>8867</v>
      </c>
      <c r="AR753" s="4"/>
    </row>
    <row r="754" spans="1:44">
      <c r="A754" s="2">
        <v>3506262248</v>
      </c>
      <c r="B754" s="10" t="s">
        <v>710</v>
      </c>
      <c r="C754" s="15">
        <v>0</v>
      </c>
      <c r="D754" s="15">
        <v>0</v>
      </c>
      <c r="E754" s="15">
        <v>0</v>
      </c>
      <c r="F754" s="15">
        <v>0</v>
      </c>
      <c r="G754" s="15">
        <v>1</v>
      </c>
      <c r="H754" s="15">
        <v>8</v>
      </c>
      <c r="I754" s="15">
        <v>0.375</v>
      </c>
      <c r="J754" s="15">
        <v>0</v>
      </c>
      <c r="K754" s="15">
        <v>0</v>
      </c>
      <c r="L754" s="15">
        <v>0</v>
      </c>
      <c r="M754" s="15">
        <v>1</v>
      </c>
      <c r="N754" s="15">
        <v>0</v>
      </c>
      <c r="O754" s="15">
        <v>0</v>
      </c>
      <c r="P754" s="15">
        <v>2</v>
      </c>
      <c r="Q754" s="15">
        <v>10</v>
      </c>
      <c r="R754" s="16">
        <v>1</v>
      </c>
      <c r="S754" s="15">
        <v>5</v>
      </c>
      <c r="U754" s="1">
        <v>4582.0974999999999</v>
      </c>
      <c r="V754" s="1">
        <v>6574.2</v>
      </c>
      <c r="W754" s="1">
        <v>47668.33625</v>
      </c>
      <c r="X754" s="1">
        <v>7784.0275000000001</v>
      </c>
      <c r="Y754" s="1">
        <v>1579.4125000000001</v>
      </c>
      <c r="Z754" s="1">
        <v>6588.3137500000012</v>
      </c>
      <c r="AA754" s="1">
        <v>3512.1399999999994</v>
      </c>
      <c r="AB754" s="1">
        <v>4288.95</v>
      </c>
      <c r="AC754" s="1">
        <v>11083.66</v>
      </c>
      <c r="AD754" s="1">
        <v>8998.1375000000025</v>
      </c>
      <c r="AE754" s="1">
        <v>0</v>
      </c>
      <c r="AF754" s="4">
        <v>102659.27500000001</v>
      </c>
      <c r="AG754" s="4"/>
      <c r="AH754" s="4">
        <v>3506262248</v>
      </c>
      <c r="AI754" s="4" t="s">
        <v>1861</v>
      </c>
      <c r="AJ754" s="2" t="s">
        <v>1641</v>
      </c>
      <c r="AK754" s="2" t="s">
        <v>1566</v>
      </c>
      <c r="AL754" s="4">
        <v>1</v>
      </c>
      <c r="AM754" s="4">
        <v>10</v>
      </c>
      <c r="AN754" s="4">
        <v>102659.27500000001</v>
      </c>
      <c r="AO754" s="4">
        <v>10266</v>
      </c>
      <c r="AP754" s="4">
        <v>0</v>
      </c>
      <c r="AQ754" s="77">
        <v>10266</v>
      </c>
      <c r="AR754" s="4"/>
    </row>
    <row r="755" spans="1:44">
      <c r="A755" s="2">
        <v>3506262258</v>
      </c>
      <c r="B755" s="10" t="s">
        <v>710</v>
      </c>
      <c r="C755" s="15">
        <v>0</v>
      </c>
      <c r="D755" s="15">
        <v>0</v>
      </c>
      <c r="E755" s="15">
        <v>0</v>
      </c>
      <c r="F755" s="15">
        <v>0</v>
      </c>
      <c r="G755" s="15">
        <v>4</v>
      </c>
      <c r="H755" s="15">
        <v>0</v>
      </c>
      <c r="I755" s="15">
        <v>0.1875</v>
      </c>
      <c r="J755" s="15">
        <v>0</v>
      </c>
      <c r="K755" s="15">
        <v>0</v>
      </c>
      <c r="L755" s="15">
        <v>0</v>
      </c>
      <c r="M755" s="15">
        <v>1</v>
      </c>
      <c r="N755" s="15">
        <v>0</v>
      </c>
      <c r="O755" s="15">
        <v>2</v>
      </c>
      <c r="P755" s="15">
        <v>0</v>
      </c>
      <c r="Q755" s="15">
        <v>5</v>
      </c>
      <c r="R755" s="16">
        <v>1</v>
      </c>
      <c r="S755" s="15">
        <v>9</v>
      </c>
      <c r="U755" s="1">
        <v>2291.0487499999999</v>
      </c>
      <c r="V755" s="1">
        <v>3287.1</v>
      </c>
      <c r="W755" s="1">
        <v>23113.923124999998</v>
      </c>
      <c r="X755" s="1">
        <v>4295.6887500000003</v>
      </c>
      <c r="Y755" s="1">
        <v>894.77125000000001</v>
      </c>
      <c r="Z755" s="1">
        <v>2246.9968750000003</v>
      </c>
      <c r="AA755" s="1">
        <v>1459.95</v>
      </c>
      <c r="AB755" s="1">
        <v>986.14</v>
      </c>
      <c r="AC755" s="1">
        <v>6279.2750000000005</v>
      </c>
      <c r="AD755" s="1">
        <v>5065.6137500000004</v>
      </c>
      <c r="AE755" s="1">
        <v>0</v>
      </c>
      <c r="AF755" s="4">
        <v>49920.507499999992</v>
      </c>
      <c r="AG755" s="4"/>
      <c r="AH755" s="4">
        <v>3506262258</v>
      </c>
      <c r="AI755" s="4" t="s">
        <v>1861</v>
      </c>
      <c r="AJ755" s="2" t="s">
        <v>1641</v>
      </c>
      <c r="AK755" s="2" t="s">
        <v>1658</v>
      </c>
      <c r="AL755" s="4">
        <v>1</v>
      </c>
      <c r="AM755" s="4">
        <v>5</v>
      </c>
      <c r="AN755" s="4">
        <v>49920.507499999992</v>
      </c>
      <c r="AO755" s="4">
        <v>9984</v>
      </c>
      <c r="AP755" s="4">
        <v>0</v>
      </c>
      <c r="AQ755" s="77">
        <v>9984</v>
      </c>
      <c r="AR755" s="4"/>
    </row>
    <row r="756" spans="1:44">
      <c r="A756" s="2">
        <v>3506262262</v>
      </c>
      <c r="B756" s="10" t="s">
        <v>710</v>
      </c>
      <c r="C756" s="15">
        <v>0</v>
      </c>
      <c r="D756" s="15">
        <v>0</v>
      </c>
      <c r="E756" s="15">
        <v>0</v>
      </c>
      <c r="F756" s="15">
        <v>0</v>
      </c>
      <c r="G756" s="15">
        <v>27</v>
      </c>
      <c r="H756" s="15">
        <v>20</v>
      </c>
      <c r="I756" s="15">
        <v>2.0625</v>
      </c>
      <c r="J756" s="15">
        <v>0</v>
      </c>
      <c r="K756" s="15">
        <v>0</v>
      </c>
      <c r="L756" s="15">
        <v>0</v>
      </c>
      <c r="M756" s="15">
        <v>8</v>
      </c>
      <c r="N756" s="15">
        <v>0</v>
      </c>
      <c r="O756" s="15">
        <v>6</v>
      </c>
      <c r="P756" s="15">
        <v>2</v>
      </c>
      <c r="Q756" s="15">
        <v>55</v>
      </c>
      <c r="R756" s="16">
        <v>1</v>
      </c>
      <c r="S756" s="15">
        <v>3</v>
      </c>
      <c r="U756" s="1">
        <v>25201.536250000001</v>
      </c>
      <c r="V756" s="1">
        <v>36158.1</v>
      </c>
      <c r="W756" s="1">
        <v>227195.50437499999</v>
      </c>
      <c r="X756" s="1">
        <v>45203.366249999999</v>
      </c>
      <c r="Y756" s="1">
        <v>8647.1137500000004</v>
      </c>
      <c r="Z756" s="1">
        <v>29952.765625000004</v>
      </c>
      <c r="AA756" s="1">
        <v>17540.050000000003</v>
      </c>
      <c r="AB756" s="1">
        <v>16680.669999999998</v>
      </c>
      <c r="AC756" s="1">
        <v>60682.555</v>
      </c>
      <c r="AD756" s="1">
        <v>49756.701249999998</v>
      </c>
      <c r="AE756" s="1">
        <v>0</v>
      </c>
      <c r="AF756" s="4">
        <v>517018.36249999999</v>
      </c>
      <c r="AG756" s="4"/>
      <c r="AH756" s="4">
        <v>3506262262</v>
      </c>
      <c r="AI756" s="4" t="s">
        <v>1861</v>
      </c>
      <c r="AJ756" s="2" t="s">
        <v>1641</v>
      </c>
      <c r="AK756" s="2" t="s">
        <v>1641</v>
      </c>
      <c r="AL756" s="4">
        <v>1</v>
      </c>
      <c r="AM756" s="4">
        <v>55</v>
      </c>
      <c r="AN756" s="4">
        <v>517018.36249999999</v>
      </c>
      <c r="AO756" s="4">
        <v>9400</v>
      </c>
      <c r="AP756" s="4">
        <v>0</v>
      </c>
      <c r="AQ756" s="77">
        <v>9400</v>
      </c>
      <c r="AR756" s="4"/>
    </row>
    <row r="757" spans="1:44">
      <c r="A757" s="2">
        <v>3506262274</v>
      </c>
      <c r="B757" s="10" t="s">
        <v>710</v>
      </c>
      <c r="C757" s="15">
        <v>0</v>
      </c>
      <c r="D757" s="15">
        <v>0</v>
      </c>
      <c r="E757" s="15">
        <v>0</v>
      </c>
      <c r="F757" s="15">
        <v>0</v>
      </c>
      <c r="G757" s="15">
        <v>0</v>
      </c>
      <c r="H757" s="15">
        <v>2</v>
      </c>
      <c r="I757" s="15">
        <v>0.1125</v>
      </c>
      <c r="J757" s="15">
        <v>0</v>
      </c>
      <c r="K757" s="15">
        <v>0</v>
      </c>
      <c r="L757" s="15">
        <v>0</v>
      </c>
      <c r="M757" s="15">
        <v>1</v>
      </c>
      <c r="N757" s="15">
        <v>0</v>
      </c>
      <c r="O757" s="15">
        <v>0</v>
      </c>
      <c r="P757" s="15">
        <v>0</v>
      </c>
      <c r="Q757" s="15">
        <v>3</v>
      </c>
      <c r="R757" s="16">
        <v>1</v>
      </c>
      <c r="S757" s="15">
        <v>1</v>
      </c>
      <c r="U757" s="1">
        <v>1374.62925</v>
      </c>
      <c r="V757" s="1">
        <v>1972.2599999999998</v>
      </c>
      <c r="W757" s="1">
        <v>13274.725875</v>
      </c>
      <c r="X757" s="1">
        <v>2415.6612500000001</v>
      </c>
      <c r="Y757" s="1">
        <v>457.23874999999998</v>
      </c>
      <c r="Z757" s="1">
        <v>1871.778125</v>
      </c>
      <c r="AA757" s="1">
        <v>1024.03</v>
      </c>
      <c r="AB757" s="1">
        <v>1116.96</v>
      </c>
      <c r="AC757" s="1">
        <v>3208.8009999999999</v>
      </c>
      <c r="AD757" s="1">
        <v>2685.4122499999999</v>
      </c>
      <c r="AE757" s="1">
        <v>0</v>
      </c>
      <c r="AF757" s="4">
        <v>29401.496500000001</v>
      </c>
      <c r="AG757" s="4"/>
      <c r="AH757" s="4">
        <v>3506262274</v>
      </c>
      <c r="AI757" s="4" t="s">
        <v>1861</v>
      </c>
      <c r="AJ757" s="2" t="s">
        <v>1641</v>
      </c>
      <c r="AK757" s="2" t="s">
        <v>1609</v>
      </c>
      <c r="AL757" s="4">
        <v>1</v>
      </c>
      <c r="AM757" s="4">
        <v>3</v>
      </c>
      <c r="AN757" s="4">
        <v>29401.496500000001</v>
      </c>
      <c r="AO757" s="4">
        <v>9800</v>
      </c>
      <c r="AP757" s="4">
        <v>0</v>
      </c>
      <c r="AQ757" s="77">
        <v>9800</v>
      </c>
      <c r="AR757" s="4"/>
    </row>
    <row r="758" spans="1:44">
      <c r="A758" s="2">
        <v>3506262284</v>
      </c>
      <c r="B758" s="10" t="s">
        <v>710</v>
      </c>
      <c r="C758" s="15">
        <v>0</v>
      </c>
      <c r="D758" s="15">
        <v>0</v>
      </c>
      <c r="E758" s="15">
        <v>0</v>
      </c>
      <c r="F758" s="15">
        <v>0</v>
      </c>
      <c r="G758" s="15">
        <v>1</v>
      </c>
      <c r="H758" s="15">
        <v>0</v>
      </c>
      <c r="I758" s="15">
        <v>3.7499999999999999E-2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1</v>
      </c>
      <c r="R758" s="16">
        <v>1</v>
      </c>
      <c r="S758" s="15">
        <v>1</v>
      </c>
      <c r="U758" s="1">
        <v>458.20974999999999</v>
      </c>
      <c r="V758" s="1">
        <v>657.42</v>
      </c>
      <c r="W758" s="1">
        <v>2963.6186250000001</v>
      </c>
      <c r="X758" s="1">
        <v>846.80375000000004</v>
      </c>
      <c r="Y758" s="1">
        <v>144.31625</v>
      </c>
      <c r="Z758" s="1">
        <v>449.39937500000002</v>
      </c>
      <c r="AA758" s="1">
        <v>291.99</v>
      </c>
      <c r="AB758" s="1">
        <v>213.81</v>
      </c>
      <c r="AC758" s="1">
        <v>1012.7569999999999</v>
      </c>
      <c r="AD758" s="1">
        <v>836.66075000000001</v>
      </c>
      <c r="AE758" s="1">
        <v>0</v>
      </c>
      <c r="AF758" s="4">
        <v>7874.9854999999998</v>
      </c>
      <c r="AG758" s="4"/>
      <c r="AH758" s="4">
        <v>3506262284</v>
      </c>
      <c r="AI758" s="4" t="s">
        <v>1861</v>
      </c>
      <c r="AJ758" s="2" t="s">
        <v>1641</v>
      </c>
      <c r="AK758" s="2" t="s">
        <v>1695</v>
      </c>
      <c r="AL758" s="4">
        <v>1</v>
      </c>
      <c r="AM758" s="4">
        <v>1</v>
      </c>
      <c r="AN758" s="4">
        <v>7874.9854999999998</v>
      </c>
      <c r="AO758" s="4">
        <v>7875</v>
      </c>
      <c r="AP758" s="4">
        <v>0</v>
      </c>
      <c r="AQ758" s="77">
        <v>7875</v>
      </c>
      <c r="AR758" s="4"/>
    </row>
    <row r="759" spans="1:44">
      <c r="A759" s="2">
        <v>3506262305</v>
      </c>
      <c r="B759" s="10" t="s">
        <v>710</v>
      </c>
      <c r="C759" s="15">
        <v>0</v>
      </c>
      <c r="D759" s="15">
        <v>0</v>
      </c>
      <c r="E759" s="15">
        <v>0</v>
      </c>
      <c r="F759" s="15">
        <v>0</v>
      </c>
      <c r="G759" s="15">
        <v>2</v>
      </c>
      <c r="H759" s="15">
        <v>1</v>
      </c>
      <c r="I759" s="15">
        <v>0.1125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15">
        <v>0</v>
      </c>
      <c r="P759" s="15">
        <v>0</v>
      </c>
      <c r="Q759" s="15">
        <v>3</v>
      </c>
      <c r="R759" s="16">
        <v>1</v>
      </c>
      <c r="S759" s="15">
        <v>1</v>
      </c>
      <c r="U759" s="1">
        <v>1374.62925</v>
      </c>
      <c r="V759" s="1">
        <v>1972.2599999999998</v>
      </c>
      <c r="W759" s="1">
        <v>10139.195874999999</v>
      </c>
      <c r="X759" s="1">
        <v>2447.2012500000001</v>
      </c>
      <c r="Y759" s="1">
        <v>429.01874999999995</v>
      </c>
      <c r="Z759" s="1">
        <v>1609.9881250000001</v>
      </c>
      <c r="AA759" s="1">
        <v>950</v>
      </c>
      <c r="AB759" s="1">
        <v>920.65</v>
      </c>
      <c r="AC759" s="1">
        <v>3010.6809999999996</v>
      </c>
      <c r="AD759" s="1">
        <v>2481.8122499999999</v>
      </c>
      <c r="AE759" s="1">
        <v>0</v>
      </c>
      <c r="AF759" s="4">
        <v>25335.4365</v>
      </c>
      <c r="AG759" s="4"/>
      <c r="AH759" s="4">
        <v>3506262305</v>
      </c>
      <c r="AI759" s="4" t="s">
        <v>1861</v>
      </c>
      <c r="AJ759" s="2" t="s">
        <v>1641</v>
      </c>
      <c r="AK759" s="2" t="s">
        <v>1779</v>
      </c>
      <c r="AL759" s="4">
        <v>1</v>
      </c>
      <c r="AM759" s="4">
        <v>3</v>
      </c>
      <c r="AN759" s="4">
        <v>25335.4365</v>
      </c>
      <c r="AO759" s="4">
        <v>8445</v>
      </c>
      <c r="AP759" s="4">
        <v>0</v>
      </c>
      <c r="AQ759" s="77">
        <v>8445</v>
      </c>
      <c r="AR759" s="4"/>
    </row>
    <row r="760" spans="1:44">
      <c r="A760" s="2">
        <v>3506262346</v>
      </c>
      <c r="B760" s="10" t="s">
        <v>710</v>
      </c>
      <c r="C760" s="15">
        <v>0</v>
      </c>
      <c r="D760" s="15">
        <v>0</v>
      </c>
      <c r="E760" s="15">
        <v>0</v>
      </c>
      <c r="F760" s="15">
        <v>0</v>
      </c>
      <c r="G760" s="15">
        <v>0</v>
      </c>
      <c r="H760" s="15">
        <v>1</v>
      </c>
      <c r="I760" s="15">
        <v>0.1125</v>
      </c>
      <c r="J760" s="15">
        <v>0</v>
      </c>
      <c r="K760" s="15">
        <v>0</v>
      </c>
      <c r="L760" s="15">
        <v>0</v>
      </c>
      <c r="M760" s="15">
        <v>2</v>
      </c>
      <c r="N760" s="15">
        <v>0</v>
      </c>
      <c r="O760" s="15">
        <v>2</v>
      </c>
      <c r="P760" s="15">
        <v>1</v>
      </c>
      <c r="Q760" s="15">
        <v>3</v>
      </c>
      <c r="R760" s="16">
        <v>1</v>
      </c>
      <c r="S760" s="15">
        <v>10</v>
      </c>
      <c r="U760" s="1">
        <v>1374.62925</v>
      </c>
      <c r="V760" s="1">
        <v>1972.2599999999998</v>
      </c>
      <c r="W760" s="1">
        <v>23620.435874999999</v>
      </c>
      <c r="X760" s="1">
        <v>2570.5412500000002</v>
      </c>
      <c r="Y760" s="1">
        <v>706.94875000000002</v>
      </c>
      <c r="Z760" s="1">
        <v>1609.9881250000001</v>
      </c>
      <c r="AA760" s="1">
        <v>950</v>
      </c>
      <c r="AB760" s="1">
        <v>754.82999999999993</v>
      </c>
      <c r="AC760" s="1">
        <v>4961.2610000000004</v>
      </c>
      <c r="AD760" s="1">
        <v>3930.7022499999998</v>
      </c>
      <c r="AE760" s="1">
        <v>0</v>
      </c>
      <c r="AF760" s="4">
        <v>42451.5965</v>
      </c>
      <c r="AG760" s="4"/>
      <c r="AH760" s="4">
        <v>3506262346</v>
      </c>
      <c r="AI760" s="4" t="s">
        <v>1861</v>
      </c>
      <c r="AJ760" s="2" t="s">
        <v>1641</v>
      </c>
      <c r="AK760" s="2" t="s">
        <v>1568</v>
      </c>
      <c r="AL760" s="4">
        <v>1</v>
      </c>
      <c r="AM760" s="4">
        <v>3</v>
      </c>
      <c r="AN760" s="4">
        <v>42451.5965</v>
      </c>
      <c r="AO760" s="4">
        <v>14151</v>
      </c>
      <c r="AP760" s="4">
        <v>0</v>
      </c>
      <c r="AQ760" s="77">
        <v>14151</v>
      </c>
      <c r="AR760" s="4"/>
    </row>
    <row r="761" spans="1:44">
      <c r="A761" s="2">
        <v>3506262347</v>
      </c>
      <c r="B761" s="10" t="s">
        <v>710</v>
      </c>
      <c r="C761" s="15">
        <v>0</v>
      </c>
      <c r="D761" s="15">
        <v>0</v>
      </c>
      <c r="E761" s="15">
        <v>0</v>
      </c>
      <c r="F761" s="15">
        <v>0</v>
      </c>
      <c r="G761" s="15">
        <v>2</v>
      </c>
      <c r="H761" s="15">
        <v>0</v>
      </c>
      <c r="I761" s="15">
        <v>7.4999999999999997E-2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2</v>
      </c>
      <c r="R761" s="16">
        <v>1</v>
      </c>
      <c r="S761" s="15">
        <v>1</v>
      </c>
      <c r="U761" s="1">
        <v>916.41949999999997</v>
      </c>
      <c r="V761" s="1">
        <v>1314.84</v>
      </c>
      <c r="W761" s="1">
        <v>5927.2372500000001</v>
      </c>
      <c r="X761" s="1">
        <v>1693.6075000000001</v>
      </c>
      <c r="Y761" s="1">
        <v>288.63249999999999</v>
      </c>
      <c r="Z761" s="1">
        <v>898.79875000000004</v>
      </c>
      <c r="AA761" s="1">
        <v>583.98</v>
      </c>
      <c r="AB761" s="1">
        <v>427.62</v>
      </c>
      <c r="AC761" s="1">
        <v>2025.5139999999999</v>
      </c>
      <c r="AD761" s="1">
        <v>1673.3215</v>
      </c>
      <c r="AE761" s="1">
        <v>0</v>
      </c>
      <c r="AF761" s="4">
        <v>15749.971</v>
      </c>
      <c r="AG761" s="4"/>
      <c r="AH761" s="4">
        <v>3506262347</v>
      </c>
      <c r="AI761" s="4" t="s">
        <v>1861</v>
      </c>
      <c r="AJ761" s="2" t="s">
        <v>1641</v>
      </c>
      <c r="AK761" s="2" t="s">
        <v>1642</v>
      </c>
      <c r="AL761" s="4">
        <v>1</v>
      </c>
      <c r="AM761" s="4">
        <v>2</v>
      </c>
      <c r="AN761" s="4">
        <v>15749.971</v>
      </c>
      <c r="AO761" s="4">
        <v>7875</v>
      </c>
      <c r="AP761" s="4">
        <v>0</v>
      </c>
      <c r="AQ761" s="77">
        <v>7875</v>
      </c>
      <c r="AR761" s="4"/>
    </row>
    <row r="762" spans="1:44">
      <c r="A762" s="2">
        <v>3506262760</v>
      </c>
      <c r="B762" s="10" t="s">
        <v>710</v>
      </c>
      <c r="C762" s="15">
        <v>0</v>
      </c>
      <c r="D762" s="15">
        <v>0</v>
      </c>
      <c r="E762" s="15">
        <v>0</v>
      </c>
      <c r="F762" s="15">
        <v>0</v>
      </c>
      <c r="G762" s="15">
        <v>1</v>
      </c>
      <c r="H762" s="15">
        <v>0</v>
      </c>
      <c r="I762" s="15">
        <v>3.7499999999999999E-2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15">
        <v>0</v>
      </c>
      <c r="P762" s="15">
        <v>0</v>
      </c>
      <c r="Q762" s="15">
        <v>1</v>
      </c>
      <c r="R762" s="16">
        <v>1</v>
      </c>
      <c r="S762" s="15">
        <v>1</v>
      </c>
      <c r="U762" s="1">
        <v>458.20974999999999</v>
      </c>
      <c r="V762" s="1">
        <v>657.42</v>
      </c>
      <c r="W762" s="1">
        <v>2963.6186250000001</v>
      </c>
      <c r="X762" s="1">
        <v>846.80375000000004</v>
      </c>
      <c r="Y762" s="1">
        <v>144.31625</v>
      </c>
      <c r="Z762" s="1">
        <v>449.39937500000002</v>
      </c>
      <c r="AA762" s="1">
        <v>291.99</v>
      </c>
      <c r="AB762" s="1">
        <v>213.81</v>
      </c>
      <c r="AC762" s="1">
        <v>1012.7569999999999</v>
      </c>
      <c r="AD762" s="1">
        <v>836.66075000000001</v>
      </c>
      <c r="AE762" s="1">
        <v>0</v>
      </c>
      <c r="AF762" s="4">
        <v>7874.9854999999998</v>
      </c>
      <c r="AG762" s="4"/>
      <c r="AH762" s="4">
        <v>3506262760</v>
      </c>
      <c r="AI762" s="4" t="s">
        <v>1861</v>
      </c>
      <c r="AJ762" s="2" t="s">
        <v>1641</v>
      </c>
      <c r="AK762" s="2" t="s">
        <v>1823</v>
      </c>
      <c r="AL762" s="4">
        <v>1</v>
      </c>
      <c r="AM762" s="4">
        <v>1</v>
      </c>
      <c r="AN762" s="4">
        <v>7874.9854999999998</v>
      </c>
      <c r="AO762" s="4">
        <v>7875</v>
      </c>
      <c r="AP762" s="4">
        <v>0</v>
      </c>
      <c r="AQ762" s="77">
        <v>7875</v>
      </c>
      <c r="AR762" s="4"/>
    </row>
    <row r="763" spans="1:44">
      <c r="A763" s="2">
        <v>3507201072</v>
      </c>
      <c r="B763" s="10" t="s">
        <v>724</v>
      </c>
      <c r="C763" s="15">
        <v>0</v>
      </c>
      <c r="D763" s="15">
        <v>0</v>
      </c>
      <c r="E763" s="15">
        <v>0</v>
      </c>
      <c r="F763" s="15">
        <v>0</v>
      </c>
      <c r="G763" s="15">
        <v>0</v>
      </c>
      <c r="H763" s="15">
        <v>1</v>
      </c>
      <c r="I763" s="15">
        <v>3.7499999999999999E-2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1</v>
      </c>
      <c r="R763" s="16">
        <v>1</v>
      </c>
      <c r="S763" s="15">
        <v>1</v>
      </c>
      <c r="U763" s="1">
        <v>458.20974999999999</v>
      </c>
      <c r="V763" s="1">
        <v>657.42</v>
      </c>
      <c r="W763" s="1">
        <v>4211.9586250000002</v>
      </c>
      <c r="X763" s="1">
        <v>753.59375</v>
      </c>
      <c r="Y763" s="1">
        <v>140.38624999999999</v>
      </c>
      <c r="Z763" s="1">
        <v>711.18937500000004</v>
      </c>
      <c r="AA763" s="1">
        <v>366.02</v>
      </c>
      <c r="AB763" s="1">
        <v>493.03</v>
      </c>
      <c r="AC763" s="1">
        <v>985.16699999999992</v>
      </c>
      <c r="AD763" s="1">
        <v>808.49074999999993</v>
      </c>
      <c r="AE763" s="1">
        <v>0</v>
      </c>
      <c r="AF763" s="4">
        <v>9585.4654999999984</v>
      </c>
      <c r="AG763" s="4"/>
      <c r="AH763" s="4">
        <v>3507201072</v>
      </c>
      <c r="AI763" s="4" t="s">
        <v>1863</v>
      </c>
      <c r="AJ763" s="2" t="s">
        <v>1557</v>
      </c>
      <c r="AK763" s="2" t="s">
        <v>1839</v>
      </c>
      <c r="AL763" s="4">
        <v>1</v>
      </c>
      <c r="AM763" s="4">
        <v>1</v>
      </c>
      <c r="AN763" s="4">
        <v>9585.4654999999984</v>
      </c>
      <c r="AO763" s="4">
        <v>9585</v>
      </c>
      <c r="AP763" s="4">
        <v>0</v>
      </c>
      <c r="AQ763" s="77">
        <v>9585</v>
      </c>
      <c r="AR763" s="4"/>
    </row>
    <row r="764" spans="1:44">
      <c r="A764" s="2">
        <v>3507201201</v>
      </c>
      <c r="B764" s="10" t="s">
        <v>724</v>
      </c>
      <c r="C764" s="15">
        <v>0</v>
      </c>
      <c r="D764" s="15">
        <v>0</v>
      </c>
      <c r="E764" s="15">
        <v>0</v>
      </c>
      <c r="F764" s="15">
        <v>0</v>
      </c>
      <c r="G764" s="15">
        <v>0</v>
      </c>
      <c r="H764" s="15">
        <v>128</v>
      </c>
      <c r="I764" s="15">
        <v>5.1749999999999998</v>
      </c>
      <c r="J764" s="15">
        <v>0</v>
      </c>
      <c r="K764" s="15">
        <v>0</v>
      </c>
      <c r="L764" s="15">
        <v>0</v>
      </c>
      <c r="M764" s="15">
        <v>10</v>
      </c>
      <c r="N764" s="15">
        <v>0</v>
      </c>
      <c r="O764" s="15">
        <v>0</v>
      </c>
      <c r="P764" s="15">
        <v>97</v>
      </c>
      <c r="Q764" s="15">
        <v>138</v>
      </c>
      <c r="R764" s="16">
        <v>1</v>
      </c>
      <c r="S764" s="15">
        <v>10</v>
      </c>
      <c r="U764" s="1">
        <v>63232.945500000002</v>
      </c>
      <c r="V764" s="1">
        <v>90723.959999999992</v>
      </c>
      <c r="W764" s="1">
        <v>901493.93025000009</v>
      </c>
      <c r="X764" s="1">
        <v>105544.7375</v>
      </c>
      <c r="Y764" s="1">
        <v>26641.4725</v>
      </c>
      <c r="Z764" s="1">
        <v>95526.233750000014</v>
      </c>
      <c r="AA764" s="1">
        <v>49770.46</v>
      </c>
      <c r="AB764" s="1">
        <v>64416.84</v>
      </c>
      <c r="AC764" s="1">
        <v>186958.886</v>
      </c>
      <c r="AD764" s="1">
        <v>146030.77350000001</v>
      </c>
      <c r="AE764" s="1">
        <v>0</v>
      </c>
      <c r="AF764" s="4">
        <v>1730340.2390000001</v>
      </c>
      <c r="AG764" s="4"/>
      <c r="AH764" s="4">
        <v>3507201201</v>
      </c>
      <c r="AI764" s="4" t="s">
        <v>1863</v>
      </c>
      <c r="AJ764" s="2" t="s">
        <v>1557</v>
      </c>
      <c r="AK764" s="2" t="s">
        <v>1557</v>
      </c>
      <c r="AL764" s="4">
        <v>1</v>
      </c>
      <c r="AM764" s="4">
        <v>138</v>
      </c>
      <c r="AN764" s="4">
        <v>1730340.2390000001</v>
      </c>
      <c r="AO764" s="4">
        <v>12539</v>
      </c>
      <c r="AP764" s="4">
        <v>0</v>
      </c>
      <c r="AQ764" s="77">
        <v>12539</v>
      </c>
      <c r="AR764" s="4"/>
    </row>
    <row r="765" spans="1:44">
      <c r="A765" s="2">
        <v>3507201740</v>
      </c>
      <c r="B765" s="10" t="s">
        <v>724</v>
      </c>
      <c r="C765" s="15">
        <v>0</v>
      </c>
      <c r="D765" s="15">
        <v>0</v>
      </c>
      <c r="E765" s="15">
        <v>0</v>
      </c>
      <c r="F765" s="15">
        <v>0</v>
      </c>
      <c r="G765" s="15">
        <v>0</v>
      </c>
      <c r="H765" s="15">
        <v>1</v>
      </c>
      <c r="I765" s="15">
        <v>3.7499999999999999E-2</v>
      </c>
      <c r="J765" s="15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0</v>
      </c>
      <c r="Q765" s="15">
        <v>1</v>
      </c>
      <c r="R765" s="16">
        <v>1</v>
      </c>
      <c r="S765" s="15">
        <v>1</v>
      </c>
      <c r="U765" s="1">
        <v>458.20974999999999</v>
      </c>
      <c r="V765" s="1">
        <v>657.42</v>
      </c>
      <c r="W765" s="1">
        <v>4211.9586250000002</v>
      </c>
      <c r="X765" s="1">
        <v>753.59375</v>
      </c>
      <c r="Y765" s="1">
        <v>140.38624999999999</v>
      </c>
      <c r="Z765" s="1">
        <v>711.18937500000004</v>
      </c>
      <c r="AA765" s="1">
        <v>366.02</v>
      </c>
      <c r="AB765" s="1">
        <v>493.03</v>
      </c>
      <c r="AC765" s="1">
        <v>985.16699999999992</v>
      </c>
      <c r="AD765" s="1">
        <v>808.49074999999993</v>
      </c>
      <c r="AE765" s="1">
        <v>0</v>
      </c>
      <c r="AF765" s="4">
        <v>9585.4654999999984</v>
      </c>
      <c r="AG765" s="4"/>
      <c r="AH765" s="4">
        <v>3507201740</v>
      </c>
      <c r="AI765" s="4" t="s">
        <v>1863</v>
      </c>
      <c r="AJ765" s="2" t="s">
        <v>1557</v>
      </c>
      <c r="AK765" s="2" t="s">
        <v>1822</v>
      </c>
      <c r="AL765" s="4">
        <v>1</v>
      </c>
      <c r="AM765" s="4">
        <v>1</v>
      </c>
      <c r="AN765" s="4">
        <v>9585.4654999999984</v>
      </c>
      <c r="AO765" s="4">
        <v>9585</v>
      </c>
      <c r="AP765" s="4">
        <v>0</v>
      </c>
      <c r="AQ765" s="77">
        <v>9585</v>
      </c>
      <c r="AR765" s="4"/>
    </row>
    <row r="766" spans="1:44">
      <c r="A766" s="2">
        <v>3508281061</v>
      </c>
      <c r="B766" s="10" t="s">
        <v>711</v>
      </c>
      <c r="C766" s="15">
        <v>0</v>
      </c>
      <c r="D766" s="15">
        <v>0</v>
      </c>
      <c r="E766" s="15">
        <v>0</v>
      </c>
      <c r="F766" s="15">
        <v>0</v>
      </c>
      <c r="G766" s="15">
        <v>0</v>
      </c>
      <c r="H766" s="15">
        <v>1</v>
      </c>
      <c r="I766" s="15">
        <v>7.4999999999999997E-2</v>
      </c>
      <c r="J766" s="15">
        <v>0</v>
      </c>
      <c r="K766" s="15">
        <v>0</v>
      </c>
      <c r="L766" s="15">
        <v>0</v>
      </c>
      <c r="M766" s="15">
        <v>1</v>
      </c>
      <c r="N766" s="15">
        <v>0</v>
      </c>
      <c r="O766" s="15">
        <v>0</v>
      </c>
      <c r="P766" s="15">
        <v>1</v>
      </c>
      <c r="Q766" s="15">
        <v>2</v>
      </c>
      <c r="R766" s="16">
        <v>1</v>
      </c>
      <c r="S766" s="15">
        <v>10</v>
      </c>
      <c r="U766" s="1">
        <v>916.41949999999997</v>
      </c>
      <c r="V766" s="1">
        <v>1314.84</v>
      </c>
      <c r="W766" s="1">
        <v>12298.38725</v>
      </c>
      <c r="X766" s="1">
        <v>1662.0675000000001</v>
      </c>
      <c r="Y766" s="1">
        <v>388.06249999999994</v>
      </c>
      <c r="Z766" s="1">
        <v>1160.5887500000001</v>
      </c>
      <c r="AA766" s="1">
        <v>658.01</v>
      </c>
      <c r="AB766" s="1">
        <v>623.92999999999995</v>
      </c>
      <c r="AC766" s="1">
        <v>2723.3540000000003</v>
      </c>
      <c r="AD766" s="1">
        <v>2205.3714999999997</v>
      </c>
      <c r="AE766" s="1">
        <v>0</v>
      </c>
      <c r="AF766" s="4">
        <v>23951.030999999999</v>
      </c>
      <c r="AG766" s="4"/>
      <c r="AH766" s="4">
        <v>3508281061</v>
      </c>
      <c r="AI766" s="4" t="s">
        <v>1864</v>
      </c>
      <c r="AJ766" s="2" t="s">
        <v>1709</v>
      </c>
      <c r="AK766" s="2" t="s">
        <v>1711</v>
      </c>
      <c r="AL766" s="4">
        <v>1</v>
      </c>
      <c r="AM766" s="4">
        <v>2</v>
      </c>
      <c r="AN766" s="4">
        <v>23951.030999999999</v>
      </c>
      <c r="AO766" s="4">
        <v>11976</v>
      </c>
      <c r="AP766" s="4">
        <v>0</v>
      </c>
      <c r="AQ766" s="77">
        <v>11976</v>
      </c>
      <c r="AR766" s="4"/>
    </row>
    <row r="767" spans="1:44">
      <c r="A767" s="2">
        <v>3508281137</v>
      </c>
      <c r="B767" s="10" t="s">
        <v>711</v>
      </c>
      <c r="C767" s="15">
        <v>0</v>
      </c>
      <c r="D767" s="15">
        <v>0</v>
      </c>
      <c r="E767" s="15">
        <v>0</v>
      </c>
      <c r="F767" s="15">
        <v>0</v>
      </c>
      <c r="G767" s="15">
        <v>0</v>
      </c>
      <c r="H767" s="15">
        <v>3</v>
      </c>
      <c r="I767" s="15">
        <v>0.1125</v>
      </c>
      <c r="J767" s="15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3</v>
      </c>
      <c r="Q767" s="15">
        <v>3</v>
      </c>
      <c r="R767" s="16">
        <v>1</v>
      </c>
      <c r="S767" s="15">
        <v>10</v>
      </c>
      <c r="U767" s="1">
        <v>1374.62925</v>
      </c>
      <c r="V767" s="1">
        <v>1972.2599999999998</v>
      </c>
      <c r="W767" s="1">
        <v>22342.735874999998</v>
      </c>
      <c r="X767" s="1">
        <v>2260.78125</v>
      </c>
      <c r="Y767" s="1">
        <v>634.78874999999994</v>
      </c>
      <c r="Z767" s="1">
        <v>2133.5681250000002</v>
      </c>
      <c r="AA767" s="1">
        <v>1098.06</v>
      </c>
      <c r="AB767" s="1">
        <v>1479.09</v>
      </c>
      <c r="AC767" s="1">
        <v>4454.6610000000001</v>
      </c>
      <c r="AD767" s="1">
        <v>3410.8222499999997</v>
      </c>
      <c r="AE767" s="1">
        <v>0</v>
      </c>
      <c r="AF767" s="4">
        <v>41161.396499999995</v>
      </c>
      <c r="AG767" s="4"/>
      <c r="AH767" s="4">
        <v>3508281137</v>
      </c>
      <c r="AI767" s="4" t="s">
        <v>1864</v>
      </c>
      <c r="AJ767" s="2" t="s">
        <v>1709</v>
      </c>
      <c r="AK767" s="2" t="s">
        <v>1713</v>
      </c>
      <c r="AL767" s="4">
        <v>1</v>
      </c>
      <c r="AM767" s="4">
        <v>3</v>
      </c>
      <c r="AN767" s="4">
        <v>41161.396499999995</v>
      </c>
      <c r="AO767" s="4">
        <v>13720</v>
      </c>
      <c r="AP767" s="4">
        <v>0</v>
      </c>
      <c r="AQ767" s="77">
        <v>13720</v>
      </c>
      <c r="AR767" s="4"/>
    </row>
    <row r="768" spans="1:44">
      <c r="A768" s="2">
        <v>3508281281</v>
      </c>
      <c r="B768" s="10" t="s">
        <v>711</v>
      </c>
      <c r="C768" s="15">
        <v>0</v>
      </c>
      <c r="D768" s="15">
        <v>0</v>
      </c>
      <c r="E768" s="15">
        <v>0</v>
      </c>
      <c r="F768" s="15">
        <v>0</v>
      </c>
      <c r="G768" s="15">
        <v>0</v>
      </c>
      <c r="H768" s="15">
        <v>141</v>
      </c>
      <c r="I768" s="15">
        <v>6.1875</v>
      </c>
      <c r="J768" s="15">
        <v>0</v>
      </c>
      <c r="K768" s="15">
        <v>0</v>
      </c>
      <c r="L768" s="15">
        <v>0</v>
      </c>
      <c r="M768" s="15">
        <v>24</v>
      </c>
      <c r="N768" s="15">
        <v>0</v>
      </c>
      <c r="O768" s="15">
        <v>0</v>
      </c>
      <c r="P768" s="15">
        <v>123</v>
      </c>
      <c r="Q768" s="15">
        <v>165</v>
      </c>
      <c r="R768" s="16">
        <v>1</v>
      </c>
      <c r="S768" s="15">
        <v>10</v>
      </c>
      <c r="U768" s="1">
        <v>75604.608749999999</v>
      </c>
      <c r="V768" s="1">
        <v>108474.3</v>
      </c>
      <c r="W768" s="1">
        <v>1108286.8331250001</v>
      </c>
      <c r="X768" s="1">
        <v>128060.08875</v>
      </c>
      <c r="Y768" s="1">
        <v>32788.481249999997</v>
      </c>
      <c r="Z768" s="1">
        <v>111063.28687500001</v>
      </c>
      <c r="AA768" s="1">
        <v>58616.58</v>
      </c>
      <c r="AB768" s="1">
        <v>72658.83</v>
      </c>
      <c r="AC768" s="1">
        <v>230097.31499999997</v>
      </c>
      <c r="AD768" s="1">
        <v>180038.88375000001</v>
      </c>
      <c r="AE768" s="1">
        <v>0</v>
      </c>
      <c r="AF768" s="4">
        <v>2105689.2075</v>
      </c>
      <c r="AG768" s="4"/>
      <c r="AH768" s="4">
        <v>3508281281</v>
      </c>
      <c r="AI768" s="4" t="s">
        <v>1864</v>
      </c>
      <c r="AJ768" s="2" t="s">
        <v>1709</v>
      </c>
      <c r="AK768" s="2" t="s">
        <v>1709</v>
      </c>
      <c r="AL768" s="4">
        <v>1</v>
      </c>
      <c r="AM768" s="4">
        <v>165</v>
      </c>
      <c r="AN768" s="4">
        <v>2105689.2075</v>
      </c>
      <c r="AO768" s="4">
        <v>12762</v>
      </c>
      <c r="AP768" s="4">
        <v>0</v>
      </c>
      <c r="AQ768" s="77">
        <v>12762</v>
      </c>
      <c r="AR768" s="4"/>
    </row>
    <row r="769" spans="1:44">
      <c r="A769" s="2">
        <v>3509095095</v>
      </c>
      <c r="B769" s="10" t="s">
        <v>712</v>
      </c>
      <c r="C769" s="15">
        <v>0</v>
      </c>
      <c r="D769" s="15">
        <v>0</v>
      </c>
      <c r="E769" s="15">
        <v>0</v>
      </c>
      <c r="F769" s="15">
        <v>0</v>
      </c>
      <c r="G769" s="15">
        <v>187</v>
      </c>
      <c r="H769" s="15">
        <v>0</v>
      </c>
      <c r="I769" s="15">
        <v>7.5</v>
      </c>
      <c r="J769" s="15">
        <v>0</v>
      </c>
      <c r="K769" s="15">
        <v>0</v>
      </c>
      <c r="L769" s="15">
        <v>0</v>
      </c>
      <c r="M769" s="15">
        <v>13</v>
      </c>
      <c r="N769" s="15">
        <v>0</v>
      </c>
      <c r="O769" s="15">
        <v>96</v>
      </c>
      <c r="P769" s="15">
        <v>0</v>
      </c>
      <c r="Q769" s="15">
        <v>200</v>
      </c>
      <c r="R769" s="16">
        <v>1</v>
      </c>
      <c r="S769" s="15">
        <v>10</v>
      </c>
      <c r="U769" s="1">
        <v>91641.95</v>
      </c>
      <c r="V769" s="1">
        <v>131484</v>
      </c>
      <c r="W769" s="1">
        <v>927876.71499999997</v>
      </c>
      <c r="X769" s="1">
        <v>170162.45999999996</v>
      </c>
      <c r="Y769" s="1">
        <v>36117.360000000001</v>
      </c>
      <c r="Z769" s="1">
        <v>89879.875</v>
      </c>
      <c r="AA769" s="1">
        <v>58398.000000000007</v>
      </c>
      <c r="AB769" s="1">
        <v>41684.17</v>
      </c>
      <c r="AC769" s="1">
        <v>253458.74999999997</v>
      </c>
      <c r="AD769" s="1">
        <v>201876.36</v>
      </c>
      <c r="AE769" s="1">
        <v>0</v>
      </c>
      <c r="AF769" s="4">
        <v>2002579.6400000001</v>
      </c>
      <c r="AG769" s="4"/>
      <c r="AH769" s="4">
        <v>3509095095</v>
      </c>
      <c r="AI769" s="4" t="s">
        <v>1865</v>
      </c>
      <c r="AJ769" s="2" t="s">
        <v>1838</v>
      </c>
      <c r="AK769" s="2" t="s">
        <v>1838</v>
      </c>
      <c r="AL769" s="4">
        <v>1</v>
      </c>
      <c r="AM769" s="4">
        <v>200</v>
      </c>
      <c r="AN769" s="4">
        <v>2002579.6400000001</v>
      </c>
      <c r="AO769" s="4">
        <v>10013</v>
      </c>
      <c r="AP769" s="4">
        <v>0</v>
      </c>
      <c r="AQ769" s="77">
        <v>10013</v>
      </c>
      <c r="AR769" s="4"/>
    </row>
    <row r="770" spans="1:44">
      <c r="A770" s="2">
        <v>3509095265</v>
      </c>
      <c r="B770" s="10" t="s">
        <v>712</v>
      </c>
      <c r="C770" s="15">
        <v>0</v>
      </c>
      <c r="D770" s="15">
        <v>0</v>
      </c>
      <c r="E770" s="15">
        <v>0</v>
      </c>
      <c r="F770" s="15">
        <v>0</v>
      </c>
      <c r="G770" s="15">
        <v>1</v>
      </c>
      <c r="H770" s="15">
        <v>0</v>
      </c>
      <c r="I770" s="15">
        <v>3.7499999999999999E-2</v>
      </c>
      <c r="J770" s="15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1</v>
      </c>
      <c r="R770" s="16">
        <v>1</v>
      </c>
      <c r="S770" s="15">
        <v>1</v>
      </c>
      <c r="U770" s="1">
        <v>458.20974999999999</v>
      </c>
      <c r="V770" s="1">
        <v>657.42</v>
      </c>
      <c r="W770" s="1">
        <v>2963.6186250000001</v>
      </c>
      <c r="X770" s="1">
        <v>846.80375000000004</v>
      </c>
      <c r="Y770" s="1">
        <v>144.31625</v>
      </c>
      <c r="Z770" s="1">
        <v>449.39937500000002</v>
      </c>
      <c r="AA770" s="1">
        <v>291.99</v>
      </c>
      <c r="AB770" s="1">
        <v>213.81</v>
      </c>
      <c r="AC770" s="1">
        <v>1012.7569999999999</v>
      </c>
      <c r="AD770" s="1">
        <v>836.66075000000001</v>
      </c>
      <c r="AE770" s="1">
        <v>0</v>
      </c>
      <c r="AF770" s="4">
        <v>7874.9854999999998</v>
      </c>
      <c r="AG770" s="4"/>
      <c r="AH770" s="4">
        <v>3509095265</v>
      </c>
      <c r="AI770" s="4" t="s">
        <v>1865</v>
      </c>
      <c r="AJ770" s="2" t="s">
        <v>1838</v>
      </c>
      <c r="AK770" s="2" t="s">
        <v>1866</v>
      </c>
      <c r="AL770" s="4">
        <v>1</v>
      </c>
      <c r="AM770" s="4">
        <v>1</v>
      </c>
      <c r="AN770" s="4">
        <v>7874.9854999999998</v>
      </c>
      <c r="AO770" s="4">
        <v>7875</v>
      </c>
      <c r="AP770" s="4">
        <v>0</v>
      </c>
      <c r="AQ770" s="77">
        <v>7875</v>
      </c>
      <c r="AR770" s="4"/>
    </row>
    <row r="771" spans="1:44">
      <c r="A771" s="2">
        <v>3509095331</v>
      </c>
      <c r="B771" s="10" t="s">
        <v>712</v>
      </c>
      <c r="C771" s="15">
        <v>0</v>
      </c>
      <c r="D771" s="15">
        <v>0</v>
      </c>
      <c r="E771" s="15">
        <v>0</v>
      </c>
      <c r="F771" s="15">
        <v>0</v>
      </c>
      <c r="G771" s="15">
        <v>1</v>
      </c>
      <c r="H771" s="15">
        <v>0</v>
      </c>
      <c r="I771" s="15">
        <v>3.7499999999999999E-2</v>
      </c>
      <c r="J771" s="15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1</v>
      </c>
      <c r="R771" s="16">
        <v>1</v>
      </c>
      <c r="S771" s="15">
        <v>1</v>
      </c>
      <c r="U771" s="1">
        <v>458.20974999999999</v>
      </c>
      <c r="V771" s="1">
        <v>657.42</v>
      </c>
      <c r="W771" s="1">
        <v>2963.6186250000001</v>
      </c>
      <c r="X771" s="1">
        <v>846.80375000000004</v>
      </c>
      <c r="Y771" s="1">
        <v>144.31625</v>
      </c>
      <c r="Z771" s="1">
        <v>449.39937500000002</v>
      </c>
      <c r="AA771" s="1">
        <v>291.99</v>
      </c>
      <c r="AB771" s="1">
        <v>213.81</v>
      </c>
      <c r="AC771" s="1">
        <v>1012.7569999999999</v>
      </c>
      <c r="AD771" s="1">
        <v>836.66075000000001</v>
      </c>
      <c r="AE771" s="1">
        <v>0</v>
      </c>
      <c r="AF771" s="4">
        <v>7874.9854999999998</v>
      </c>
      <c r="AG771" s="4"/>
      <c r="AH771" s="4">
        <v>3509095331</v>
      </c>
      <c r="AI771" s="4" t="s">
        <v>1865</v>
      </c>
      <c r="AJ771" s="2" t="s">
        <v>1838</v>
      </c>
      <c r="AK771" s="2" t="s">
        <v>1842</v>
      </c>
      <c r="AL771" s="4">
        <v>1</v>
      </c>
      <c r="AM771" s="4">
        <v>1</v>
      </c>
      <c r="AN771" s="4">
        <v>7874.9854999999998</v>
      </c>
      <c r="AO771" s="4">
        <v>7875</v>
      </c>
      <c r="AP771" s="4">
        <v>0</v>
      </c>
      <c r="AQ771" s="77">
        <v>7875</v>
      </c>
      <c r="AR771" s="4"/>
    </row>
    <row r="772" spans="1:44">
      <c r="A772" s="2">
        <v>3510281005</v>
      </c>
      <c r="B772" s="10" t="s">
        <v>735</v>
      </c>
      <c r="C772" s="15">
        <v>0</v>
      </c>
      <c r="D772" s="15">
        <v>0</v>
      </c>
      <c r="E772" s="15">
        <v>1</v>
      </c>
      <c r="F772" s="15">
        <v>0</v>
      </c>
      <c r="G772" s="15">
        <v>0</v>
      </c>
      <c r="H772" s="15">
        <v>0</v>
      </c>
      <c r="I772" s="15">
        <v>3.7499999999999999E-2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1</v>
      </c>
      <c r="Q772" s="15">
        <v>1</v>
      </c>
      <c r="R772" s="16">
        <v>1</v>
      </c>
      <c r="S772" s="15">
        <v>10</v>
      </c>
      <c r="U772" s="1">
        <v>458.20974999999999</v>
      </c>
      <c r="V772" s="1">
        <v>657.42</v>
      </c>
      <c r="W772" s="1">
        <v>6560.9986250000002</v>
      </c>
      <c r="X772" s="1">
        <v>1063.4137499999999</v>
      </c>
      <c r="Y772" s="1">
        <v>205.48624999999998</v>
      </c>
      <c r="Z772" s="1">
        <v>449.39937500000002</v>
      </c>
      <c r="AA772" s="1">
        <v>219.36</v>
      </c>
      <c r="AB772" s="1">
        <v>87.27</v>
      </c>
      <c r="AC772" s="1">
        <v>1442.047</v>
      </c>
      <c r="AD772" s="1">
        <v>1202.19075</v>
      </c>
      <c r="AE772" s="1">
        <v>0</v>
      </c>
      <c r="AF772" s="4">
        <v>12345.795500000002</v>
      </c>
      <c r="AG772" s="4"/>
      <c r="AH772" s="4">
        <v>3510281005</v>
      </c>
      <c r="AI772" s="4" t="s">
        <v>1867</v>
      </c>
      <c r="AJ772" s="2" t="s">
        <v>1709</v>
      </c>
      <c r="AK772" s="2" t="s">
        <v>1710</v>
      </c>
      <c r="AL772" s="4">
        <v>1</v>
      </c>
      <c r="AM772" s="4">
        <v>1</v>
      </c>
      <c r="AN772" s="4">
        <v>12345.795500000002</v>
      </c>
      <c r="AO772" s="4">
        <v>12346</v>
      </c>
      <c r="AP772" s="4">
        <v>0</v>
      </c>
      <c r="AQ772" s="77">
        <v>12346</v>
      </c>
      <c r="AR772" s="4"/>
    </row>
    <row r="773" spans="1:44">
      <c r="A773" s="2">
        <v>3510281281</v>
      </c>
      <c r="B773" s="10" t="s">
        <v>735</v>
      </c>
      <c r="C773" s="15">
        <v>0</v>
      </c>
      <c r="D773" s="15">
        <v>0</v>
      </c>
      <c r="E773" s="15">
        <v>39</v>
      </c>
      <c r="F773" s="15">
        <v>43</v>
      </c>
      <c r="G773" s="15">
        <v>0</v>
      </c>
      <c r="H773" s="15">
        <v>0</v>
      </c>
      <c r="I773" s="15">
        <v>4.0125000000000002</v>
      </c>
      <c r="J773" s="15">
        <v>0</v>
      </c>
      <c r="K773" s="15">
        <v>0</v>
      </c>
      <c r="L773" s="15">
        <v>0</v>
      </c>
      <c r="M773" s="15">
        <v>25</v>
      </c>
      <c r="N773" s="15">
        <v>0</v>
      </c>
      <c r="O773" s="15">
        <v>36</v>
      </c>
      <c r="P773" s="15">
        <v>42</v>
      </c>
      <c r="Q773" s="15">
        <v>107</v>
      </c>
      <c r="R773" s="16">
        <v>1</v>
      </c>
      <c r="S773" s="15">
        <v>10</v>
      </c>
      <c r="U773" s="1">
        <v>49028.443250000004</v>
      </c>
      <c r="V773" s="1">
        <v>70343.94</v>
      </c>
      <c r="W773" s="1">
        <v>646327.90287499991</v>
      </c>
      <c r="X773" s="1">
        <v>109911.77124999999</v>
      </c>
      <c r="Y773" s="1">
        <v>20977.548749999998</v>
      </c>
      <c r="Z773" s="1">
        <v>48085.733124999999</v>
      </c>
      <c r="AA773" s="1">
        <v>25287.270000000004</v>
      </c>
      <c r="AB773" s="1">
        <v>12304.73</v>
      </c>
      <c r="AC773" s="1">
        <v>147210.649</v>
      </c>
      <c r="AD773" s="1">
        <v>123978.76024999999</v>
      </c>
      <c r="AE773" s="1">
        <v>0</v>
      </c>
      <c r="AF773" s="4">
        <v>1253456.7485</v>
      </c>
      <c r="AG773" s="4"/>
      <c r="AH773" s="4">
        <v>3510281281</v>
      </c>
      <c r="AI773" s="4" t="s">
        <v>1867</v>
      </c>
      <c r="AJ773" s="2" t="s">
        <v>1709</v>
      </c>
      <c r="AK773" s="2" t="s">
        <v>1709</v>
      </c>
      <c r="AL773" s="4">
        <v>1</v>
      </c>
      <c r="AM773" s="4">
        <v>107</v>
      </c>
      <c r="AN773" s="4">
        <v>1253456.7485</v>
      </c>
      <c r="AO773" s="4">
        <v>11715</v>
      </c>
      <c r="AP773" s="4">
        <v>0</v>
      </c>
      <c r="AQ773" s="77">
        <v>11715</v>
      </c>
      <c r="AR773" s="4"/>
    </row>
    <row r="774" spans="1:44"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6"/>
      <c r="S774" s="15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4"/>
      <c r="AG774" s="4"/>
      <c r="AH774" s="4"/>
      <c r="AI774" s="4"/>
      <c r="AL774" s="4"/>
      <c r="AM774" s="4"/>
      <c r="AN774" s="4"/>
      <c r="AO774" s="4"/>
      <c r="AP774" s="4"/>
      <c r="AQ774" s="77"/>
      <c r="AR774" s="4"/>
    </row>
    <row r="775" spans="1:44"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6"/>
      <c r="S775" s="15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4"/>
      <c r="AG775" s="4"/>
      <c r="AH775" s="4"/>
      <c r="AI775" s="4"/>
      <c r="AL775" s="4"/>
      <c r="AM775" s="4"/>
      <c r="AN775" s="4"/>
      <c r="AO775" s="4"/>
      <c r="AP775" s="4"/>
      <c r="AQ775" s="77"/>
      <c r="AR775" s="4"/>
    </row>
    <row r="776" spans="1:44"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6"/>
      <c r="S776" s="15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4"/>
      <c r="AG776" s="4"/>
      <c r="AH776" s="4"/>
      <c r="AI776" s="4"/>
      <c r="AL776" s="4"/>
      <c r="AM776" s="4"/>
      <c r="AN776" s="4"/>
      <c r="AO776" s="4"/>
      <c r="AP776" s="4"/>
      <c r="AQ776" s="77"/>
      <c r="AR776" s="4"/>
    </row>
    <row r="777" spans="1:44"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6"/>
      <c r="S777" s="16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4"/>
      <c r="AG777" s="4"/>
      <c r="AH777" s="4"/>
      <c r="AI777" s="4"/>
      <c r="AL777" s="4"/>
      <c r="AM777" s="4"/>
      <c r="AN777" s="4"/>
      <c r="AO777" s="4"/>
      <c r="AP777" s="4"/>
      <c r="AR777" s="4"/>
    </row>
    <row r="778" spans="1:44"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6"/>
      <c r="S778" s="16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4"/>
      <c r="AG778" s="4"/>
      <c r="AH778" s="4"/>
      <c r="AI778" s="4"/>
      <c r="AL778" s="4"/>
      <c r="AM778" s="4"/>
      <c r="AN778" s="4"/>
      <c r="AO778" s="4"/>
      <c r="AP778" s="4"/>
      <c r="AR778" s="4"/>
    </row>
    <row r="779" spans="1:44"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6"/>
      <c r="S779" s="16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4"/>
      <c r="AG779" s="4"/>
      <c r="AH779" s="4"/>
      <c r="AI779" s="4"/>
      <c r="AL779" s="4"/>
      <c r="AM779" s="4"/>
      <c r="AN779" s="4"/>
      <c r="AO779" s="4"/>
      <c r="AP779" s="4"/>
      <c r="AR779" s="4"/>
    </row>
    <row r="780" spans="1:44"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6"/>
      <c r="S780" s="16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4"/>
      <c r="AG780" s="4"/>
      <c r="AH780" s="4"/>
      <c r="AI780" s="4"/>
      <c r="AL780" s="4"/>
      <c r="AM780" s="4"/>
      <c r="AN780" s="4"/>
      <c r="AO780" s="4"/>
      <c r="AP780" s="4"/>
      <c r="AR780" s="4"/>
    </row>
    <row r="781" spans="1:44"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6"/>
      <c r="S781" s="16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4"/>
      <c r="AG781" s="4"/>
      <c r="AH781" s="4"/>
      <c r="AI781" s="4"/>
      <c r="AL781" s="4"/>
      <c r="AM781" s="4"/>
      <c r="AN781" s="4"/>
      <c r="AO781" s="4"/>
      <c r="AP781" s="4"/>
      <c r="AR781" s="4"/>
    </row>
    <row r="782" spans="1:44"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6"/>
      <c r="S782" s="16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4"/>
      <c r="AG782" s="4"/>
      <c r="AH782" s="4"/>
      <c r="AI782" s="4"/>
      <c r="AL782" s="4"/>
      <c r="AM782" s="4"/>
      <c r="AN782" s="4"/>
      <c r="AO782" s="4"/>
      <c r="AP782" s="4"/>
      <c r="AR782" s="4"/>
    </row>
  </sheetData>
  <autoFilter ref="A9:AR782">
    <filterColumn colId="18"/>
    <filterColumn colId="31"/>
  </autoFilter>
  <sortState ref="A10:B685">
    <sortCondition ref="A10"/>
  </sortState>
  <mergeCells count="1">
    <mergeCell ref="A3:B4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B36"/>
  <sheetViews>
    <sheetView showGridLines="0" workbookViewId="0">
      <pane ySplit="9" topLeftCell="A10" activePane="bottomLeft" state="frozen"/>
      <selection activeCell="J1" sqref="J1"/>
      <selection pane="bottomLeft" activeCell="J1" sqref="J1"/>
    </sheetView>
  </sheetViews>
  <sheetFormatPr defaultColWidth="9.1640625" defaultRowHeight="15"/>
  <cols>
    <col min="1" max="1" width="9.1640625" style="330"/>
    <col min="2" max="2" width="19.1640625" style="330" customWidth="1"/>
    <col min="3" max="16384" width="9.1640625" style="330"/>
  </cols>
  <sheetData>
    <row r="1" spans="1:2" ht="23.25">
      <c r="A1" s="329" t="s">
        <v>673</v>
      </c>
    </row>
    <row r="2" spans="1:2" ht="21">
      <c r="A2" s="331" t="s">
        <v>663</v>
      </c>
    </row>
    <row r="3" spans="1:2" ht="15.75">
      <c r="A3" s="332" t="s">
        <v>768</v>
      </c>
    </row>
    <row r="5" spans="1:2" hidden="1"/>
    <row r="6" spans="1:2" hidden="1"/>
    <row r="7" spans="1:2" hidden="1"/>
    <row r="8" spans="1:2" hidden="1"/>
    <row r="9" spans="1:2" ht="51.75" customHeight="1">
      <c r="A9" s="333" t="s">
        <v>769</v>
      </c>
      <c r="B9" s="334" t="s">
        <v>770</v>
      </c>
    </row>
    <row r="10" spans="1:2">
      <c r="A10" s="335" t="s">
        <v>10</v>
      </c>
      <c r="B10" s="336">
        <v>2.83</v>
      </c>
    </row>
    <row r="11" spans="1:2">
      <c r="A11" s="335" t="s">
        <v>9</v>
      </c>
      <c r="B11" s="336">
        <v>3.7393000000000001</v>
      </c>
    </row>
    <row r="12" spans="1:2">
      <c r="A12" s="335" t="s">
        <v>664</v>
      </c>
      <c r="B12" s="336">
        <v>5.857482603717</v>
      </c>
    </row>
    <row r="13" spans="1:2">
      <c r="A13" s="335" t="s">
        <v>5</v>
      </c>
      <c r="B13" s="336">
        <v>4.66</v>
      </c>
    </row>
    <row r="14" spans="1:2">
      <c r="A14" s="335" t="s">
        <v>631</v>
      </c>
      <c r="B14" s="336">
        <v>5.18</v>
      </c>
    </row>
    <row r="15" spans="1:2">
      <c r="A15" s="335" t="s">
        <v>632</v>
      </c>
      <c r="B15" s="336">
        <v>3.04</v>
      </c>
    </row>
    <row r="16" spans="1:2">
      <c r="A16" s="335" t="s">
        <v>13</v>
      </c>
      <c r="B16" s="336">
        <v>-2.2000000000000002</v>
      </c>
    </row>
    <row r="17" spans="1:2">
      <c r="A17" s="335" t="s">
        <v>2</v>
      </c>
      <c r="B17" s="336">
        <v>1.78</v>
      </c>
    </row>
    <row r="18" spans="1:2">
      <c r="A18" s="335" t="s">
        <v>676</v>
      </c>
      <c r="B18" s="336">
        <v>3.65</v>
      </c>
    </row>
    <row r="19" spans="1:2">
      <c r="A19" s="335" t="s">
        <v>680</v>
      </c>
      <c r="B19" s="336">
        <v>1.55</v>
      </c>
    </row>
    <row r="20" spans="1:2">
      <c r="A20" s="335" t="s">
        <v>725</v>
      </c>
      <c r="B20" s="336">
        <v>0.86</v>
      </c>
    </row>
    <row r="21" spans="1:2">
      <c r="A21" s="335" t="s">
        <v>733</v>
      </c>
      <c r="B21" s="336">
        <v>1.5</v>
      </c>
    </row>
    <row r="22" spans="1:2">
      <c r="A22" s="335" t="s">
        <v>771</v>
      </c>
      <c r="B22" s="336">
        <v>-0.2</v>
      </c>
    </row>
    <row r="23" spans="1:2">
      <c r="A23" s="335"/>
      <c r="B23" s="336"/>
    </row>
    <row r="24" spans="1:2">
      <c r="A24" s="335"/>
      <c r="B24" s="336"/>
    </row>
    <row r="25" spans="1:2">
      <c r="A25" s="335"/>
      <c r="B25" s="336"/>
    </row>
    <row r="26" spans="1:2">
      <c r="A26" s="335"/>
      <c r="B26" s="336"/>
    </row>
    <row r="27" spans="1:2">
      <c r="A27" s="335"/>
      <c r="B27" s="336"/>
    </row>
    <row r="28" spans="1:2">
      <c r="A28" s="335"/>
      <c r="B28" s="336"/>
    </row>
    <row r="29" spans="1:2">
      <c r="A29" s="335"/>
      <c r="B29" s="336"/>
    </row>
    <row r="30" spans="1:2">
      <c r="A30" s="335"/>
      <c r="B30" s="336"/>
    </row>
    <row r="31" spans="1:2">
      <c r="A31" s="335"/>
      <c r="B31" s="336"/>
    </row>
    <row r="32" spans="1:2">
      <c r="A32" s="335"/>
      <c r="B32" s="336"/>
    </row>
    <row r="33" spans="1:2">
      <c r="A33" s="335"/>
      <c r="B33" s="336"/>
    </row>
    <row r="34" spans="1:2">
      <c r="A34" s="335"/>
      <c r="B34" s="336"/>
    </row>
    <row r="35" spans="1:2">
      <c r="A35" s="335"/>
      <c r="B35" s="336"/>
    </row>
    <row r="36" spans="1:2">
      <c r="A36" s="335"/>
      <c r="B36" s="336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I456"/>
  <sheetViews>
    <sheetView showGridLines="0" workbookViewId="0">
      <pane ySplit="9" topLeftCell="A10" activePane="bottomLeft" state="frozen"/>
      <selection activeCell="J1" sqref="J1"/>
      <selection pane="bottomLeft" activeCell="J1" sqref="J1"/>
    </sheetView>
  </sheetViews>
  <sheetFormatPr defaultColWidth="9.33203125" defaultRowHeight="15"/>
  <cols>
    <col min="1" max="1" width="10.1640625" style="202" customWidth="1"/>
    <col min="2" max="2" width="37.5" style="203" customWidth="1"/>
    <col min="3" max="3" width="7.33203125" style="202" customWidth="1"/>
    <col min="4" max="4" width="11.1640625" style="128" customWidth="1"/>
    <col min="5" max="5" width="11.5" style="202" customWidth="1"/>
    <col min="6" max="6" width="49.1640625" style="219" customWidth="1"/>
    <col min="7" max="7" width="14.83203125" style="202" customWidth="1"/>
    <col min="8" max="10" width="9.33203125" style="220"/>
    <col min="11" max="11" width="26" style="220" customWidth="1"/>
    <col min="12" max="16384" width="9.33203125" style="220"/>
  </cols>
  <sheetData>
    <row r="1" spans="1:7">
      <c r="E1" s="218">
        <f>COUNTIF(G10:G100,"=open")</f>
        <v>69</v>
      </c>
      <c r="G1" s="202">
        <f>COUNTA(G10:G100)</f>
        <v>70</v>
      </c>
    </row>
    <row r="2" spans="1:7" ht="11.25" hidden="1" customHeight="1"/>
    <row r="3" spans="1:7" ht="11.25" hidden="1" customHeight="1"/>
    <row r="4" spans="1:7" ht="11.25" hidden="1" customHeight="1"/>
    <row r="5" spans="1:7" ht="11.25" hidden="1" customHeight="1">
      <c r="F5" s="202"/>
    </row>
    <row r="6" spans="1:7">
      <c r="A6" s="204">
        <v>42383</v>
      </c>
      <c r="B6" s="205" t="s">
        <v>667</v>
      </c>
      <c r="C6" s="205"/>
      <c r="D6" s="203"/>
      <c r="E6" s="206">
        <v>42905</v>
      </c>
      <c r="F6" s="207" t="s">
        <v>59</v>
      </c>
      <c r="G6" s="207"/>
    </row>
    <row r="7" spans="1:7">
      <c r="A7" s="208"/>
      <c r="B7" s="208"/>
      <c r="C7" s="208"/>
      <c r="D7" s="203"/>
      <c r="E7" s="209"/>
      <c r="F7" s="209"/>
      <c r="G7" s="209"/>
    </row>
    <row r="8" spans="1:7">
      <c r="A8" s="210"/>
      <c r="B8" s="211"/>
      <c r="C8" s="212"/>
      <c r="D8" s="203"/>
      <c r="E8" s="213"/>
      <c r="F8" s="214"/>
      <c r="G8" s="215" t="s">
        <v>681</v>
      </c>
    </row>
    <row r="9" spans="1:7">
      <c r="A9" s="212" t="s">
        <v>60</v>
      </c>
      <c r="B9" s="212" t="s">
        <v>668</v>
      </c>
      <c r="C9" s="212" t="s">
        <v>669</v>
      </c>
      <c r="D9" s="203"/>
      <c r="E9" s="215" t="s">
        <v>62</v>
      </c>
      <c r="F9" s="215" t="s">
        <v>63</v>
      </c>
      <c r="G9" s="215" t="s">
        <v>64</v>
      </c>
    </row>
    <row r="10" spans="1:7" s="224" customFormat="1">
      <c r="A10" s="216">
        <v>1</v>
      </c>
      <c r="B10" s="217" t="s">
        <v>65</v>
      </c>
      <c r="C10" s="216">
        <v>1</v>
      </c>
      <c r="D10" s="128"/>
      <c r="E10" s="221">
        <v>409</v>
      </c>
      <c r="F10" s="222" t="s">
        <v>446</v>
      </c>
      <c r="G10" s="223" t="s">
        <v>67</v>
      </c>
    </row>
    <row r="11" spans="1:7" s="224" customFormat="1">
      <c r="A11" s="216">
        <v>2</v>
      </c>
      <c r="B11" s="217" t="s">
        <v>68</v>
      </c>
      <c r="C11" s="216">
        <v>0</v>
      </c>
      <c r="D11" s="128" t="s">
        <v>686</v>
      </c>
      <c r="E11" s="221">
        <v>410</v>
      </c>
      <c r="F11" s="222" t="s">
        <v>66</v>
      </c>
      <c r="G11" s="223" t="s">
        <v>67</v>
      </c>
    </row>
    <row r="12" spans="1:7" s="224" customFormat="1">
      <c r="A12" s="216">
        <v>3</v>
      </c>
      <c r="B12" s="217" t="s">
        <v>69</v>
      </c>
      <c r="C12" s="216">
        <v>1</v>
      </c>
      <c r="D12" s="128"/>
      <c r="E12" s="225">
        <v>412</v>
      </c>
      <c r="F12" s="128" t="s">
        <v>687</v>
      </c>
      <c r="G12" s="225" t="s">
        <v>67</v>
      </c>
    </row>
    <row r="13" spans="1:7" s="224" customFormat="1">
      <c r="A13" s="216">
        <v>4</v>
      </c>
      <c r="B13" s="217" t="s">
        <v>70</v>
      </c>
      <c r="C13" s="216">
        <v>0</v>
      </c>
      <c r="D13" s="128"/>
      <c r="E13" s="221">
        <v>413</v>
      </c>
      <c r="F13" s="128" t="s">
        <v>688</v>
      </c>
      <c r="G13" s="223" t="s">
        <v>67</v>
      </c>
    </row>
    <row r="14" spans="1:7" s="224" customFormat="1">
      <c r="A14" s="216">
        <v>5</v>
      </c>
      <c r="B14" s="217" t="s">
        <v>71</v>
      </c>
      <c r="C14" s="216">
        <v>1</v>
      </c>
      <c r="D14" s="128"/>
      <c r="E14" s="221">
        <v>414</v>
      </c>
      <c r="F14" s="128" t="s">
        <v>689</v>
      </c>
      <c r="G14" s="221" t="s">
        <v>67</v>
      </c>
    </row>
    <row r="15" spans="1:7" s="224" customFormat="1">
      <c r="A15" s="216">
        <v>6</v>
      </c>
      <c r="B15" s="217" t="s">
        <v>72</v>
      </c>
      <c r="C15" s="216">
        <v>0</v>
      </c>
      <c r="D15" s="128"/>
      <c r="E15" s="225">
        <v>416</v>
      </c>
      <c r="F15" s="128" t="s">
        <v>690</v>
      </c>
      <c r="G15" s="225" t="s">
        <v>67</v>
      </c>
    </row>
    <row r="16" spans="1:7" s="224" customFormat="1">
      <c r="A16" s="216">
        <v>7</v>
      </c>
      <c r="B16" s="217" t="s">
        <v>73</v>
      </c>
      <c r="C16" s="216">
        <v>1</v>
      </c>
      <c r="D16" s="128"/>
      <c r="E16" s="216">
        <v>417</v>
      </c>
      <c r="F16" s="226" t="s">
        <v>447</v>
      </c>
      <c r="G16" s="216" t="s">
        <v>67</v>
      </c>
    </row>
    <row r="17" spans="1:7" s="224" customFormat="1">
      <c r="A17" s="216">
        <v>8</v>
      </c>
      <c r="B17" s="217" t="s">
        <v>74</v>
      </c>
      <c r="C17" s="216">
        <v>1</v>
      </c>
      <c r="D17" s="128"/>
      <c r="E17" s="221">
        <v>418</v>
      </c>
      <c r="F17" s="128" t="s">
        <v>726</v>
      </c>
      <c r="G17" s="223" t="s">
        <v>67</v>
      </c>
    </row>
    <row r="18" spans="1:7" s="224" customFormat="1">
      <c r="A18" s="216">
        <v>9</v>
      </c>
      <c r="B18" s="217" t="s">
        <v>75</v>
      </c>
      <c r="C18" s="216">
        <v>1</v>
      </c>
      <c r="D18" s="128"/>
      <c r="E18" s="221">
        <v>419</v>
      </c>
      <c r="F18" s="128" t="s">
        <v>727</v>
      </c>
      <c r="G18" s="223" t="s">
        <v>67</v>
      </c>
    </row>
    <row r="19" spans="1:7" s="224" customFormat="1">
      <c r="A19" s="216">
        <v>10</v>
      </c>
      <c r="B19" s="217" t="s">
        <v>76</v>
      </c>
      <c r="C19" s="216">
        <v>1</v>
      </c>
      <c r="D19" s="128"/>
      <c r="E19" s="221">
        <v>420</v>
      </c>
      <c r="F19" s="128" t="s">
        <v>691</v>
      </c>
      <c r="G19" s="223" t="s">
        <v>67</v>
      </c>
    </row>
    <row r="20" spans="1:7" s="224" customFormat="1">
      <c r="A20" s="216">
        <v>11</v>
      </c>
      <c r="B20" s="217" t="s">
        <v>77</v>
      </c>
      <c r="C20" s="216">
        <v>0</v>
      </c>
      <c r="D20" s="128"/>
      <c r="E20" s="221">
        <v>426</v>
      </c>
      <c r="F20" s="222" t="s">
        <v>718</v>
      </c>
      <c r="G20" s="223" t="s">
        <v>67</v>
      </c>
    </row>
    <row r="21" spans="1:7" s="224" customFormat="1">
      <c r="A21" s="216">
        <v>12</v>
      </c>
      <c r="B21" s="217" t="s">
        <v>78</v>
      </c>
      <c r="C21" s="216">
        <v>0</v>
      </c>
      <c r="D21" s="128"/>
      <c r="E21" s="221">
        <v>428</v>
      </c>
      <c r="F21" s="222" t="s">
        <v>1868</v>
      </c>
      <c r="G21" s="223" t="s">
        <v>67</v>
      </c>
    </row>
    <row r="22" spans="1:7" s="224" customFormat="1">
      <c r="A22" s="216">
        <v>13</v>
      </c>
      <c r="B22" s="217" t="s">
        <v>79</v>
      </c>
      <c r="C22" s="216">
        <v>0</v>
      </c>
      <c r="D22" s="128"/>
      <c r="E22" s="221">
        <v>429</v>
      </c>
      <c r="F22" s="222" t="s">
        <v>80</v>
      </c>
      <c r="G22" s="223" t="s">
        <v>67</v>
      </c>
    </row>
    <row r="23" spans="1:7" s="224" customFormat="1">
      <c r="A23" s="216">
        <v>14</v>
      </c>
      <c r="B23" s="217" t="s">
        <v>81</v>
      </c>
      <c r="C23" s="216">
        <v>1</v>
      </c>
      <c r="D23" s="128"/>
      <c r="E23" s="221">
        <v>430</v>
      </c>
      <c r="F23" s="222" t="s">
        <v>682</v>
      </c>
      <c r="G23" s="223" t="s">
        <v>67</v>
      </c>
    </row>
    <row r="24" spans="1:7" s="224" customFormat="1">
      <c r="A24" s="216">
        <v>15</v>
      </c>
      <c r="B24" s="217" t="s">
        <v>82</v>
      </c>
      <c r="C24" s="216">
        <v>0</v>
      </c>
      <c r="D24" s="128"/>
      <c r="E24" s="221">
        <v>431</v>
      </c>
      <c r="F24" s="222" t="s">
        <v>720</v>
      </c>
      <c r="G24" s="223" t="s">
        <v>67</v>
      </c>
    </row>
    <row r="25" spans="1:7" s="224" customFormat="1">
      <c r="A25" s="216">
        <v>16</v>
      </c>
      <c r="B25" s="217" t="s">
        <v>84</v>
      </c>
      <c r="C25" s="216">
        <v>1</v>
      </c>
      <c r="D25" s="128"/>
      <c r="E25" s="221">
        <v>432</v>
      </c>
      <c r="F25" s="222" t="s">
        <v>83</v>
      </c>
      <c r="G25" s="223" t="s">
        <v>67</v>
      </c>
    </row>
    <row r="26" spans="1:7" s="224" customFormat="1">
      <c r="A26" s="216">
        <v>17</v>
      </c>
      <c r="B26" s="217" t="s">
        <v>85</v>
      </c>
      <c r="C26" s="216">
        <v>1</v>
      </c>
      <c r="D26" s="128"/>
      <c r="E26" s="221">
        <v>435</v>
      </c>
      <c r="F26" s="222" t="s">
        <v>538</v>
      </c>
      <c r="G26" s="223" t="s">
        <v>67</v>
      </c>
    </row>
    <row r="27" spans="1:7" s="224" customFormat="1">
      <c r="A27" s="216">
        <v>18</v>
      </c>
      <c r="B27" s="217" t="s">
        <v>87</v>
      </c>
      <c r="C27" s="216">
        <v>1</v>
      </c>
      <c r="D27" s="128"/>
      <c r="E27" s="221">
        <v>436</v>
      </c>
      <c r="F27" s="222" t="s">
        <v>713</v>
      </c>
      <c r="G27" s="223" t="s">
        <v>67</v>
      </c>
    </row>
    <row r="28" spans="1:7" s="224" customFormat="1">
      <c r="A28" s="216">
        <v>19</v>
      </c>
      <c r="B28" s="217" t="s">
        <v>88</v>
      </c>
      <c r="C28" s="216">
        <v>0</v>
      </c>
      <c r="D28" s="128" t="s">
        <v>677</v>
      </c>
      <c r="E28" s="221">
        <v>437</v>
      </c>
      <c r="F28" s="222" t="s">
        <v>728</v>
      </c>
      <c r="G28" s="223" t="s">
        <v>67</v>
      </c>
    </row>
    <row r="29" spans="1:7" s="224" customFormat="1">
      <c r="A29" s="216">
        <v>20</v>
      </c>
      <c r="B29" s="217" t="s">
        <v>89</v>
      </c>
      <c r="C29" s="216">
        <v>1</v>
      </c>
      <c r="D29" s="128"/>
      <c r="E29" s="221">
        <v>438</v>
      </c>
      <c r="F29" s="128" t="s">
        <v>692</v>
      </c>
      <c r="G29" s="223" t="s">
        <v>67</v>
      </c>
    </row>
    <row r="30" spans="1:7" s="224" customFormat="1">
      <c r="A30" s="216">
        <v>21</v>
      </c>
      <c r="B30" s="217" t="s">
        <v>91</v>
      </c>
      <c r="C30" s="216">
        <v>0</v>
      </c>
      <c r="D30" s="128"/>
      <c r="E30" s="221">
        <v>439</v>
      </c>
      <c r="F30" s="128" t="s">
        <v>90</v>
      </c>
      <c r="G30" s="223" t="s">
        <v>67</v>
      </c>
    </row>
    <row r="31" spans="1:7" s="224" customFormat="1">
      <c r="A31" s="216">
        <v>22</v>
      </c>
      <c r="B31" s="217" t="s">
        <v>92</v>
      </c>
      <c r="C31" s="216">
        <v>0</v>
      </c>
      <c r="D31" s="128"/>
      <c r="E31" s="221">
        <v>440</v>
      </c>
      <c r="F31" s="222" t="s">
        <v>693</v>
      </c>
      <c r="G31" s="223" t="s">
        <v>67</v>
      </c>
    </row>
    <row r="32" spans="1:7" s="224" customFormat="1">
      <c r="A32" s="216">
        <v>23</v>
      </c>
      <c r="B32" s="217" t="s">
        <v>94</v>
      </c>
      <c r="C32" s="216">
        <v>1</v>
      </c>
      <c r="D32" s="128"/>
      <c r="E32" s="221">
        <v>441</v>
      </c>
      <c r="F32" s="128" t="s">
        <v>93</v>
      </c>
      <c r="G32" s="223" t="s">
        <v>67</v>
      </c>
    </row>
    <row r="33" spans="1:7" s="224" customFormat="1">
      <c r="A33" s="216">
        <v>24</v>
      </c>
      <c r="B33" s="217" t="s">
        <v>95</v>
      </c>
      <c r="C33" s="216">
        <v>1</v>
      </c>
      <c r="D33" s="128"/>
      <c r="E33" s="221">
        <v>444</v>
      </c>
      <c r="F33" s="222" t="s">
        <v>96</v>
      </c>
      <c r="G33" s="223" t="s">
        <v>67</v>
      </c>
    </row>
    <row r="34" spans="1:7" s="224" customFormat="1">
      <c r="A34" s="216">
        <v>25</v>
      </c>
      <c r="B34" s="217" t="s">
        <v>97</v>
      </c>
      <c r="C34" s="216">
        <v>1</v>
      </c>
      <c r="D34" s="128"/>
      <c r="E34" s="221">
        <v>445</v>
      </c>
      <c r="F34" s="222" t="s">
        <v>714</v>
      </c>
      <c r="G34" s="223" t="s">
        <v>67</v>
      </c>
    </row>
    <row r="35" spans="1:7" s="224" customFormat="1">
      <c r="A35" s="216">
        <v>26</v>
      </c>
      <c r="B35" s="217" t="s">
        <v>98</v>
      </c>
      <c r="C35" s="216">
        <v>1</v>
      </c>
      <c r="D35" s="128"/>
      <c r="E35" s="221">
        <v>446</v>
      </c>
      <c r="F35" s="222" t="s">
        <v>683</v>
      </c>
      <c r="G35" s="223" t="s">
        <v>67</v>
      </c>
    </row>
    <row r="36" spans="1:7" s="224" customFormat="1">
      <c r="A36" s="216">
        <v>27</v>
      </c>
      <c r="B36" s="217" t="s">
        <v>99</v>
      </c>
      <c r="C36" s="216">
        <v>1</v>
      </c>
      <c r="D36" s="128" t="s">
        <v>677</v>
      </c>
      <c r="E36" s="221">
        <v>447</v>
      </c>
      <c r="F36" s="128" t="s">
        <v>695</v>
      </c>
      <c r="G36" s="223" t="s">
        <v>67</v>
      </c>
    </row>
    <row r="37" spans="1:7" s="224" customFormat="1">
      <c r="A37" s="216">
        <v>28</v>
      </c>
      <c r="B37" s="217" t="s">
        <v>100</v>
      </c>
      <c r="C37" s="216">
        <v>1</v>
      </c>
      <c r="D37" s="128" t="s">
        <v>694</v>
      </c>
      <c r="E37" s="221">
        <v>449</v>
      </c>
      <c r="F37" s="222" t="s">
        <v>101</v>
      </c>
      <c r="G37" s="223" t="s">
        <v>67</v>
      </c>
    </row>
    <row r="38" spans="1:7" s="224" customFormat="1">
      <c r="A38" s="216">
        <v>29</v>
      </c>
      <c r="B38" s="217" t="s">
        <v>102</v>
      </c>
      <c r="C38" s="216">
        <v>0</v>
      </c>
      <c r="D38" s="128"/>
      <c r="E38" s="221">
        <v>450</v>
      </c>
      <c r="F38" s="128" t="s">
        <v>696</v>
      </c>
      <c r="G38" s="223" t="s">
        <v>67</v>
      </c>
    </row>
    <row r="39" spans="1:7" s="224" customFormat="1">
      <c r="A39" s="216">
        <v>30</v>
      </c>
      <c r="B39" s="217" t="s">
        <v>103</v>
      </c>
      <c r="C39" s="216">
        <v>1</v>
      </c>
      <c r="D39" s="128"/>
      <c r="E39" s="221">
        <v>453</v>
      </c>
      <c r="F39" s="222" t="s">
        <v>105</v>
      </c>
      <c r="G39" s="223" t="s">
        <v>67</v>
      </c>
    </row>
    <row r="40" spans="1:7" s="224" customFormat="1">
      <c r="A40" s="216">
        <v>31</v>
      </c>
      <c r="B40" s="217" t="s">
        <v>104</v>
      </c>
      <c r="C40" s="216">
        <v>1</v>
      </c>
      <c r="D40" s="128"/>
      <c r="E40" s="221">
        <v>454</v>
      </c>
      <c r="F40" s="222" t="s">
        <v>107</v>
      </c>
      <c r="G40" s="223" t="s">
        <v>67</v>
      </c>
    </row>
    <row r="41" spans="1:7" s="224" customFormat="1">
      <c r="A41" s="216">
        <v>32</v>
      </c>
      <c r="B41" s="217" t="s">
        <v>106</v>
      </c>
      <c r="C41" s="216">
        <v>0</v>
      </c>
      <c r="D41" s="128"/>
      <c r="E41" s="221">
        <v>455</v>
      </c>
      <c r="F41" s="128" t="s">
        <v>697</v>
      </c>
      <c r="G41" s="223" t="s">
        <v>67</v>
      </c>
    </row>
    <row r="42" spans="1:7" s="224" customFormat="1">
      <c r="A42" s="216">
        <v>33</v>
      </c>
      <c r="B42" s="217" t="s">
        <v>108</v>
      </c>
      <c r="C42" s="216">
        <v>0</v>
      </c>
      <c r="D42" s="128"/>
      <c r="E42" s="221">
        <v>456</v>
      </c>
      <c r="F42" s="222" t="s">
        <v>698</v>
      </c>
      <c r="G42" s="223" t="s">
        <v>67</v>
      </c>
    </row>
    <row r="43" spans="1:7" s="224" customFormat="1">
      <c r="A43" s="216">
        <v>34</v>
      </c>
      <c r="B43" s="217" t="s">
        <v>109</v>
      </c>
      <c r="C43" s="216">
        <v>0</v>
      </c>
      <c r="D43" s="128"/>
      <c r="E43" s="221">
        <v>458</v>
      </c>
      <c r="F43" s="222" t="s">
        <v>111</v>
      </c>
      <c r="G43" s="223" t="s">
        <v>67</v>
      </c>
    </row>
    <row r="44" spans="1:7" s="224" customFormat="1">
      <c r="A44" s="216">
        <v>35</v>
      </c>
      <c r="B44" s="217" t="s">
        <v>110</v>
      </c>
      <c r="C44" s="216">
        <v>1</v>
      </c>
      <c r="D44" s="128"/>
      <c r="E44" s="221">
        <v>463</v>
      </c>
      <c r="F44" s="128" t="s">
        <v>674</v>
      </c>
      <c r="G44" s="223" t="s">
        <v>67</v>
      </c>
    </row>
    <row r="45" spans="1:7" s="224" customFormat="1">
      <c r="A45" s="216">
        <v>36</v>
      </c>
      <c r="B45" s="217" t="s">
        <v>112</v>
      </c>
      <c r="C45" s="216">
        <v>1</v>
      </c>
      <c r="D45" s="128"/>
      <c r="E45" s="221">
        <v>464</v>
      </c>
      <c r="F45" s="128" t="s">
        <v>699</v>
      </c>
      <c r="G45" s="223" t="s">
        <v>67</v>
      </c>
    </row>
    <row r="46" spans="1:7" s="224" customFormat="1">
      <c r="A46" s="216">
        <v>37</v>
      </c>
      <c r="B46" s="217" t="s">
        <v>113</v>
      </c>
      <c r="C46" s="216">
        <v>0</v>
      </c>
      <c r="D46" s="128" t="s">
        <v>686</v>
      </c>
      <c r="E46" s="221">
        <v>466</v>
      </c>
      <c r="F46" s="222" t="s">
        <v>700</v>
      </c>
      <c r="G46" s="223" t="s">
        <v>67</v>
      </c>
    </row>
    <row r="47" spans="1:7" s="224" customFormat="1">
      <c r="A47" s="216">
        <v>38</v>
      </c>
      <c r="B47" s="217" t="s">
        <v>114</v>
      </c>
      <c r="C47" s="216">
        <v>1</v>
      </c>
      <c r="D47" s="128"/>
      <c r="E47" s="221">
        <v>469</v>
      </c>
      <c r="F47" s="222" t="s">
        <v>701</v>
      </c>
      <c r="G47" s="223" t="s">
        <v>67</v>
      </c>
    </row>
    <row r="48" spans="1:7" s="224" customFormat="1">
      <c r="A48" s="216">
        <v>39</v>
      </c>
      <c r="B48" s="217" t="s">
        <v>115</v>
      </c>
      <c r="C48" s="216">
        <v>1</v>
      </c>
      <c r="D48" s="128" t="s">
        <v>694</v>
      </c>
      <c r="E48" s="221">
        <v>470</v>
      </c>
      <c r="F48" s="222" t="s">
        <v>684</v>
      </c>
      <c r="G48" s="223" t="s">
        <v>67</v>
      </c>
    </row>
    <row r="49" spans="1:7" s="224" customFormat="1">
      <c r="A49" s="216">
        <v>40</v>
      </c>
      <c r="B49" s="217" t="s">
        <v>116</v>
      </c>
      <c r="C49" s="216">
        <v>1</v>
      </c>
      <c r="D49" s="128"/>
      <c r="E49" s="221">
        <v>474</v>
      </c>
      <c r="F49" s="222" t="s">
        <v>729</v>
      </c>
      <c r="G49" s="223" t="s">
        <v>67</v>
      </c>
    </row>
    <row r="50" spans="1:7" s="224" customFormat="1">
      <c r="A50" s="216">
        <v>41</v>
      </c>
      <c r="B50" s="217" t="s">
        <v>117</v>
      </c>
      <c r="C50" s="216">
        <v>1</v>
      </c>
      <c r="D50" s="128"/>
      <c r="E50" s="221">
        <v>478</v>
      </c>
      <c r="F50" s="222" t="s">
        <v>0</v>
      </c>
      <c r="G50" s="223" t="s">
        <v>67</v>
      </c>
    </row>
    <row r="51" spans="1:7" s="224" customFormat="1">
      <c r="A51" s="216">
        <v>42</v>
      </c>
      <c r="B51" s="217" t="s">
        <v>118</v>
      </c>
      <c r="C51" s="216">
        <v>0</v>
      </c>
      <c r="D51" s="128"/>
      <c r="E51" s="221">
        <v>479</v>
      </c>
      <c r="F51" s="222" t="s">
        <v>702</v>
      </c>
      <c r="G51" s="223" t="s">
        <v>67</v>
      </c>
    </row>
    <row r="52" spans="1:7" s="224" customFormat="1">
      <c r="A52" s="216">
        <v>43</v>
      </c>
      <c r="B52" s="217" t="s">
        <v>119</v>
      </c>
      <c r="C52" s="216">
        <v>1</v>
      </c>
      <c r="D52" s="128"/>
      <c r="E52" s="221">
        <v>481</v>
      </c>
      <c r="F52" s="128" t="s">
        <v>703</v>
      </c>
      <c r="G52" s="223" t="s">
        <v>67</v>
      </c>
    </row>
    <row r="53" spans="1:7" s="224" customFormat="1">
      <c r="A53" s="216">
        <v>44</v>
      </c>
      <c r="B53" s="217" t="s">
        <v>120</v>
      </c>
      <c r="C53" s="216">
        <v>1</v>
      </c>
      <c r="D53" s="128"/>
      <c r="E53" s="221">
        <v>482</v>
      </c>
      <c r="F53" s="128" t="s">
        <v>124</v>
      </c>
      <c r="G53" s="223" t="s">
        <v>67</v>
      </c>
    </row>
    <row r="54" spans="1:7" s="224" customFormat="1">
      <c r="A54" s="216">
        <v>45</v>
      </c>
      <c r="B54" s="217" t="s">
        <v>121</v>
      </c>
      <c r="C54" s="216">
        <v>1</v>
      </c>
      <c r="D54" s="128"/>
      <c r="E54" s="221">
        <v>483</v>
      </c>
      <c r="F54" s="128" t="s">
        <v>704</v>
      </c>
      <c r="G54" s="223" t="s">
        <v>67</v>
      </c>
    </row>
    <row r="55" spans="1:7" s="224" customFormat="1">
      <c r="A55" s="216">
        <v>46</v>
      </c>
      <c r="B55" s="217" t="s">
        <v>122</v>
      </c>
      <c r="C55" s="216">
        <v>1</v>
      </c>
      <c r="D55" s="128"/>
      <c r="E55" s="221">
        <v>484</v>
      </c>
      <c r="F55" s="222" t="s">
        <v>127</v>
      </c>
      <c r="G55" s="223" t="s">
        <v>67</v>
      </c>
    </row>
    <row r="56" spans="1:7" s="224" customFormat="1">
      <c r="A56" s="216">
        <v>47</v>
      </c>
      <c r="B56" s="217" t="s">
        <v>123</v>
      </c>
      <c r="C56" s="216">
        <v>0</v>
      </c>
      <c r="D56" s="128"/>
      <c r="E56" s="221">
        <v>485</v>
      </c>
      <c r="F56" s="222" t="s">
        <v>129</v>
      </c>
      <c r="G56" s="223" t="s">
        <v>67</v>
      </c>
    </row>
    <row r="57" spans="1:7" s="224" customFormat="1">
      <c r="A57" s="216">
        <v>48</v>
      </c>
      <c r="B57" s="217" t="s">
        <v>125</v>
      </c>
      <c r="C57" s="216">
        <v>1</v>
      </c>
      <c r="D57" s="128"/>
      <c r="E57" s="221">
        <v>486</v>
      </c>
      <c r="F57" s="222" t="s">
        <v>705</v>
      </c>
      <c r="G57" s="223" t="s">
        <v>67</v>
      </c>
    </row>
    <row r="58" spans="1:7" s="224" customFormat="1">
      <c r="A58" s="216">
        <v>49</v>
      </c>
      <c r="B58" s="217" t="s">
        <v>126</v>
      </c>
      <c r="C58" s="216">
        <v>1</v>
      </c>
      <c r="D58" s="128"/>
      <c r="E58" s="221">
        <v>487</v>
      </c>
      <c r="F58" s="222" t="s">
        <v>132</v>
      </c>
      <c r="G58" s="223" t="s">
        <v>67</v>
      </c>
    </row>
    <row r="59" spans="1:7" s="224" customFormat="1">
      <c r="A59" s="216">
        <v>50</v>
      </c>
      <c r="B59" s="217" t="s">
        <v>128</v>
      </c>
      <c r="C59" s="216">
        <v>1</v>
      </c>
      <c r="D59" s="128"/>
      <c r="E59" s="221">
        <v>488</v>
      </c>
      <c r="F59" s="222" t="s">
        <v>134</v>
      </c>
      <c r="G59" s="223" t="s">
        <v>67</v>
      </c>
    </row>
    <row r="60" spans="1:7" s="224" customFormat="1">
      <c r="A60" s="216">
        <v>51</v>
      </c>
      <c r="B60" s="217" t="s">
        <v>130</v>
      </c>
      <c r="C60" s="216">
        <v>1</v>
      </c>
      <c r="D60" s="128"/>
      <c r="E60" s="221">
        <v>489</v>
      </c>
      <c r="F60" s="222" t="s">
        <v>706</v>
      </c>
      <c r="G60" s="223" t="s">
        <v>67</v>
      </c>
    </row>
    <row r="61" spans="1:7" s="224" customFormat="1">
      <c r="A61" s="216">
        <v>52</v>
      </c>
      <c r="B61" s="217" t="s">
        <v>131</v>
      </c>
      <c r="C61" s="216">
        <v>1</v>
      </c>
      <c r="D61" s="128"/>
      <c r="E61" s="221">
        <v>491</v>
      </c>
      <c r="F61" s="128" t="s">
        <v>138</v>
      </c>
      <c r="G61" s="223" t="s">
        <v>67</v>
      </c>
    </row>
    <row r="62" spans="1:7" s="224" customFormat="1">
      <c r="A62" s="216">
        <v>53</v>
      </c>
      <c r="B62" s="217" t="s">
        <v>133</v>
      </c>
      <c r="C62" s="216">
        <v>0</v>
      </c>
      <c r="D62" s="128"/>
      <c r="E62" s="221">
        <v>492</v>
      </c>
      <c r="F62" s="128" t="s">
        <v>685</v>
      </c>
      <c r="G62" s="223" t="s">
        <v>67</v>
      </c>
    </row>
    <row r="63" spans="1:7" s="224" customFormat="1">
      <c r="A63" s="216">
        <v>54</v>
      </c>
      <c r="B63" s="217" t="s">
        <v>135</v>
      </c>
      <c r="C63" s="216">
        <v>0</v>
      </c>
      <c r="D63" s="128"/>
      <c r="E63" s="221">
        <v>493</v>
      </c>
      <c r="F63" s="222" t="s">
        <v>1</v>
      </c>
      <c r="G63" s="223" t="s">
        <v>67</v>
      </c>
    </row>
    <row r="64" spans="1:7" s="224" customFormat="1">
      <c r="A64" s="216">
        <v>55</v>
      </c>
      <c r="B64" s="217" t="s">
        <v>136</v>
      </c>
      <c r="C64" s="216">
        <v>0</v>
      </c>
      <c r="D64" s="128" t="s">
        <v>679</v>
      </c>
      <c r="E64" s="221">
        <v>494</v>
      </c>
      <c r="F64" s="128" t="s">
        <v>707</v>
      </c>
      <c r="G64" s="223" t="s">
        <v>67</v>
      </c>
    </row>
    <row r="65" spans="1:7" s="224" customFormat="1">
      <c r="A65" s="216">
        <v>56</v>
      </c>
      <c r="B65" s="217" t="s">
        <v>137</v>
      </c>
      <c r="C65" s="216">
        <v>1</v>
      </c>
      <c r="D65" s="128"/>
      <c r="E65" s="221">
        <v>496</v>
      </c>
      <c r="F65" s="222" t="s">
        <v>708</v>
      </c>
      <c r="G65" s="223" t="s">
        <v>67</v>
      </c>
    </row>
    <row r="66" spans="1:7" s="224" customFormat="1">
      <c r="A66" s="216">
        <v>57</v>
      </c>
      <c r="B66" s="217" t="s">
        <v>139</v>
      </c>
      <c r="C66" s="216">
        <v>1</v>
      </c>
      <c r="D66" s="128"/>
      <c r="E66" s="221">
        <v>497</v>
      </c>
      <c r="F66" s="222" t="s">
        <v>86</v>
      </c>
      <c r="G66" s="223" t="s">
        <v>67</v>
      </c>
    </row>
    <row r="67" spans="1:7" s="224" customFormat="1">
      <c r="A67" s="216">
        <v>58</v>
      </c>
      <c r="B67" s="217" t="s">
        <v>140</v>
      </c>
      <c r="C67" s="216">
        <v>0</v>
      </c>
      <c r="D67" s="128"/>
      <c r="E67" s="221">
        <v>498</v>
      </c>
      <c r="F67" s="128" t="s">
        <v>675</v>
      </c>
      <c r="G67" s="223" t="s">
        <v>67</v>
      </c>
    </row>
    <row r="68" spans="1:7" s="224" customFormat="1">
      <c r="A68" s="216">
        <v>59</v>
      </c>
      <c r="B68" s="217" t="s">
        <v>141</v>
      </c>
      <c r="C68" s="216">
        <v>0</v>
      </c>
      <c r="D68" s="128"/>
      <c r="E68" s="221">
        <v>499</v>
      </c>
      <c r="F68" s="222" t="s">
        <v>709</v>
      </c>
      <c r="G68" s="223" t="s">
        <v>67</v>
      </c>
    </row>
    <row r="69" spans="1:7" s="224" customFormat="1">
      <c r="A69" s="216">
        <v>60</v>
      </c>
      <c r="B69" s="217" t="s">
        <v>142</v>
      </c>
      <c r="C69" s="216">
        <v>0</v>
      </c>
      <c r="D69" s="128"/>
      <c r="E69" s="221">
        <v>3501</v>
      </c>
      <c r="F69" s="128" t="s">
        <v>721</v>
      </c>
      <c r="G69" s="223" t="s">
        <v>67</v>
      </c>
    </row>
    <row r="70" spans="1:7" s="224" customFormat="1">
      <c r="A70" s="216">
        <v>61</v>
      </c>
      <c r="B70" s="217" t="s">
        <v>143</v>
      </c>
      <c r="C70" s="216">
        <v>1</v>
      </c>
      <c r="D70" s="128"/>
      <c r="E70" s="221">
        <v>3502</v>
      </c>
      <c r="F70" s="128" t="s">
        <v>722</v>
      </c>
      <c r="G70" s="223" t="s">
        <v>67</v>
      </c>
    </row>
    <row r="71" spans="1:7" s="224" customFormat="1">
      <c r="A71" s="216">
        <v>62</v>
      </c>
      <c r="B71" s="217" t="s">
        <v>144</v>
      </c>
      <c r="C71" s="216">
        <v>0</v>
      </c>
      <c r="D71" s="128"/>
      <c r="E71" s="221">
        <v>3503</v>
      </c>
      <c r="F71" s="222" t="s">
        <v>1869</v>
      </c>
      <c r="G71" s="223" t="s">
        <v>67</v>
      </c>
    </row>
    <row r="72" spans="1:7" s="224" customFormat="1">
      <c r="A72" s="216">
        <v>63</v>
      </c>
      <c r="B72" s="217" t="s">
        <v>145</v>
      </c>
      <c r="C72" s="216">
        <v>1</v>
      </c>
      <c r="D72" s="128"/>
      <c r="E72" s="221">
        <v>3504</v>
      </c>
      <c r="F72" s="222" t="s">
        <v>730</v>
      </c>
      <c r="G72" s="223" t="s">
        <v>67</v>
      </c>
    </row>
    <row r="73" spans="1:7" s="224" customFormat="1">
      <c r="A73" s="216">
        <v>64</v>
      </c>
      <c r="B73" s="217" t="s">
        <v>146</v>
      </c>
      <c r="C73" s="216">
        <v>1</v>
      </c>
      <c r="D73" s="128"/>
      <c r="E73" s="221">
        <v>3506</v>
      </c>
      <c r="F73" s="222" t="s">
        <v>710</v>
      </c>
      <c r="G73" s="223" t="s">
        <v>67</v>
      </c>
    </row>
    <row r="74" spans="1:7" s="224" customFormat="1">
      <c r="A74" s="216">
        <v>65</v>
      </c>
      <c r="B74" s="217" t="s">
        <v>147</v>
      </c>
      <c r="C74" s="216">
        <v>1</v>
      </c>
      <c r="D74" s="128"/>
      <c r="E74" s="221">
        <v>3507</v>
      </c>
      <c r="F74" s="222" t="s">
        <v>724</v>
      </c>
      <c r="G74" s="223" t="s">
        <v>67</v>
      </c>
    </row>
    <row r="75" spans="1:7" s="224" customFormat="1">
      <c r="A75" s="216">
        <v>66</v>
      </c>
      <c r="B75" s="217" t="s">
        <v>148</v>
      </c>
      <c r="C75" s="216">
        <v>0</v>
      </c>
      <c r="D75" s="128"/>
      <c r="E75" s="221">
        <v>3508</v>
      </c>
      <c r="F75" s="128" t="s">
        <v>711</v>
      </c>
      <c r="G75" s="223" t="s">
        <v>67</v>
      </c>
    </row>
    <row r="76" spans="1:7" s="224" customFormat="1">
      <c r="A76" s="216">
        <v>67</v>
      </c>
      <c r="B76" s="217" t="s">
        <v>149</v>
      </c>
      <c r="C76" s="216">
        <v>1</v>
      </c>
      <c r="D76" s="128"/>
      <c r="E76" s="221">
        <v>3509</v>
      </c>
      <c r="F76" s="222" t="s">
        <v>712</v>
      </c>
      <c r="G76" s="223" t="s">
        <v>67</v>
      </c>
    </row>
    <row r="77" spans="1:7" s="224" customFormat="1">
      <c r="A77" s="216">
        <v>68</v>
      </c>
      <c r="B77" s="217" t="s">
        <v>150</v>
      </c>
      <c r="C77" s="216">
        <v>1</v>
      </c>
      <c r="D77" s="128"/>
      <c r="E77" s="221">
        <v>3510</v>
      </c>
      <c r="F77" s="222" t="s">
        <v>732</v>
      </c>
      <c r="G77" s="223" t="s">
        <v>67</v>
      </c>
    </row>
    <row r="78" spans="1:7" s="224" customFormat="1">
      <c r="A78" s="216">
        <v>69</v>
      </c>
      <c r="B78" s="217" t="s">
        <v>151</v>
      </c>
      <c r="C78" s="216">
        <v>0</v>
      </c>
      <c r="D78" s="128"/>
      <c r="E78" s="221">
        <v>3513</v>
      </c>
      <c r="F78" s="222" t="s">
        <v>773</v>
      </c>
      <c r="G78" s="223" t="s">
        <v>67</v>
      </c>
    </row>
    <row r="79" spans="1:7" s="224" customFormat="1">
      <c r="A79" s="216">
        <v>70</v>
      </c>
      <c r="B79" s="217" t="s">
        <v>152</v>
      </c>
      <c r="C79" s="216">
        <v>0</v>
      </c>
      <c r="D79" s="128"/>
      <c r="E79" s="223">
        <v>3514</v>
      </c>
      <c r="F79" s="222" t="s">
        <v>774</v>
      </c>
      <c r="G79" s="223" t="s">
        <v>772</v>
      </c>
    </row>
    <row r="80" spans="1:7" s="224" customFormat="1">
      <c r="A80" s="216">
        <v>71</v>
      </c>
      <c r="B80" s="217" t="s">
        <v>153</v>
      </c>
      <c r="C80" s="216">
        <v>1</v>
      </c>
      <c r="D80" s="128"/>
      <c r="E80" s="223"/>
      <c r="F80" s="222"/>
      <c r="G80" s="223"/>
    </row>
    <row r="81" spans="1:7" s="224" customFormat="1">
      <c r="A81" s="216">
        <v>72</v>
      </c>
      <c r="B81" s="217" t="s">
        <v>154</v>
      </c>
      <c r="C81" s="216">
        <v>1</v>
      </c>
      <c r="D81" s="128"/>
      <c r="E81" s="223"/>
      <c r="F81" s="222"/>
      <c r="G81" s="223"/>
    </row>
    <row r="82" spans="1:7" s="224" customFormat="1">
      <c r="A82" s="216">
        <v>73</v>
      </c>
      <c r="B82" s="217" t="s">
        <v>155</v>
      </c>
      <c r="C82" s="216">
        <v>1</v>
      </c>
      <c r="D82" s="128"/>
      <c r="E82" s="223"/>
      <c r="F82" s="222"/>
      <c r="G82" s="223"/>
    </row>
    <row r="83" spans="1:7" s="224" customFormat="1">
      <c r="A83" s="216">
        <v>74</v>
      </c>
      <c r="B83" s="217" t="s">
        <v>156</v>
      </c>
      <c r="C83" s="216">
        <v>1</v>
      </c>
      <c r="D83" s="128"/>
      <c r="E83" s="221"/>
      <c r="F83" s="222"/>
      <c r="G83" s="223"/>
    </row>
    <row r="84" spans="1:7" s="224" customFormat="1">
      <c r="A84" s="216">
        <v>75</v>
      </c>
      <c r="B84" s="217" t="s">
        <v>157</v>
      </c>
      <c r="C84" s="216">
        <v>0</v>
      </c>
      <c r="D84" s="128"/>
      <c r="E84" s="221"/>
      <c r="F84" s="222"/>
      <c r="G84" s="223"/>
    </row>
    <row r="85" spans="1:7" s="224" customFormat="1">
      <c r="A85" s="216">
        <v>76</v>
      </c>
      <c r="B85" s="217" t="s">
        <v>158</v>
      </c>
      <c r="C85" s="216">
        <v>0</v>
      </c>
      <c r="D85" s="128"/>
      <c r="E85" s="223"/>
      <c r="F85" s="222"/>
      <c r="G85" s="223"/>
    </row>
    <row r="86" spans="1:7" s="224" customFormat="1">
      <c r="A86" s="216">
        <v>77</v>
      </c>
      <c r="B86" s="217" t="s">
        <v>159</v>
      </c>
      <c r="C86" s="216">
        <v>1</v>
      </c>
      <c r="D86" s="128"/>
      <c r="E86" s="223"/>
      <c r="F86" s="222"/>
      <c r="G86" s="223"/>
    </row>
    <row r="87" spans="1:7" s="224" customFormat="1">
      <c r="A87" s="216">
        <v>78</v>
      </c>
      <c r="B87" s="217" t="s">
        <v>160</v>
      </c>
      <c r="C87" s="216">
        <v>1</v>
      </c>
      <c r="D87" s="128"/>
      <c r="E87" s="221"/>
      <c r="F87" s="222"/>
      <c r="G87" s="223"/>
    </row>
    <row r="88" spans="1:7" s="224" customFormat="1">
      <c r="A88" s="216">
        <v>79</v>
      </c>
      <c r="B88" s="217" t="s">
        <v>161</v>
      </c>
      <c r="C88" s="216">
        <v>1</v>
      </c>
      <c r="D88" s="128"/>
      <c r="E88" s="221"/>
      <c r="F88" s="222"/>
      <c r="G88" s="221"/>
    </row>
    <row r="89" spans="1:7" s="224" customFormat="1">
      <c r="A89" s="216">
        <v>80</v>
      </c>
      <c r="B89" s="217" t="s">
        <v>162</v>
      </c>
      <c r="C89" s="216">
        <v>0</v>
      </c>
      <c r="D89" s="128"/>
      <c r="E89" s="223"/>
      <c r="F89" s="222"/>
      <c r="G89" s="223"/>
    </row>
    <row r="90" spans="1:7" s="224" customFormat="1">
      <c r="A90" s="216">
        <v>81</v>
      </c>
      <c r="B90" s="217" t="s">
        <v>163</v>
      </c>
      <c r="C90" s="216">
        <v>0</v>
      </c>
      <c r="D90" s="128"/>
      <c r="E90" s="223"/>
      <c r="F90" s="222"/>
      <c r="G90" s="223"/>
    </row>
    <row r="91" spans="1:7" s="224" customFormat="1">
      <c r="A91" s="216">
        <v>82</v>
      </c>
      <c r="B91" s="217" t="s">
        <v>164</v>
      </c>
      <c r="C91" s="216">
        <v>1</v>
      </c>
      <c r="D91" s="128"/>
      <c r="E91" s="227"/>
      <c r="F91" s="228"/>
      <c r="G91" s="227"/>
    </row>
    <row r="92" spans="1:7" s="224" customFormat="1">
      <c r="A92" s="216">
        <v>83</v>
      </c>
      <c r="B92" s="217" t="s">
        <v>165</v>
      </c>
      <c r="C92" s="216">
        <v>1</v>
      </c>
      <c r="D92" s="128"/>
      <c r="E92" s="216"/>
      <c r="F92" s="226"/>
      <c r="G92" s="216"/>
    </row>
    <row r="93" spans="1:7" s="224" customFormat="1">
      <c r="A93" s="216">
        <v>84</v>
      </c>
      <c r="B93" s="217" t="s">
        <v>166</v>
      </c>
      <c r="C93" s="216">
        <v>0</v>
      </c>
      <c r="D93" s="128"/>
      <c r="E93" s="221"/>
      <c r="F93" s="222"/>
      <c r="G93" s="223"/>
    </row>
    <row r="94" spans="1:7" s="224" customFormat="1">
      <c r="A94" s="216">
        <v>85</v>
      </c>
      <c r="B94" s="217" t="s">
        <v>167</v>
      </c>
      <c r="C94" s="216">
        <v>1</v>
      </c>
      <c r="D94" s="128"/>
      <c r="E94" s="229"/>
      <c r="F94" s="230"/>
      <c r="G94" s="229"/>
    </row>
    <row r="95" spans="1:7" s="224" customFormat="1">
      <c r="A95" s="216">
        <v>86</v>
      </c>
      <c r="B95" s="217" t="s">
        <v>168</v>
      </c>
      <c r="C95" s="216">
        <v>1</v>
      </c>
      <c r="D95" s="128"/>
      <c r="E95" s="216"/>
      <c r="F95" s="226"/>
      <c r="G95" s="216"/>
    </row>
    <row r="96" spans="1:7" s="224" customFormat="1">
      <c r="A96" s="216">
        <v>87</v>
      </c>
      <c r="B96" s="217" t="s">
        <v>169</v>
      </c>
      <c r="C96" s="216">
        <v>1</v>
      </c>
      <c r="D96" s="128"/>
      <c r="E96" s="216"/>
      <c r="F96" s="226"/>
      <c r="G96" s="216"/>
    </row>
    <row r="97" spans="1:7" s="224" customFormat="1">
      <c r="A97" s="216">
        <v>88</v>
      </c>
      <c r="B97" s="217" t="s">
        <v>170</v>
      </c>
      <c r="C97" s="216">
        <v>1</v>
      </c>
      <c r="D97" s="128"/>
      <c r="E97" s="216"/>
      <c r="F97" s="226"/>
      <c r="G97" s="216"/>
    </row>
    <row r="98" spans="1:7" s="224" customFormat="1">
      <c r="A98" s="216">
        <v>89</v>
      </c>
      <c r="B98" s="217" t="s">
        <v>171</v>
      </c>
      <c r="C98" s="216">
        <v>1</v>
      </c>
      <c r="D98" s="128"/>
      <c r="E98" s="216"/>
      <c r="F98" s="226"/>
      <c r="G98" s="216"/>
    </row>
    <row r="99" spans="1:7" s="224" customFormat="1">
      <c r="A99" s="216">
        <v>90</v>
      </c>
      <c r="B99" s="217" t="s">
        <v>172</v>
      </c>
      <c r="C99" s="216">
        <v>0</v>
      </c>
      <c r="D99" s="128"/>
      <c r="E99" s="216"/>
      <c r="F99" s="226"/>
      <c r="G99" s="216"/>
    </row>
    <row r="100" spans="1:7" s="224" customFormat="1">
      <c r="A100" s="216">
        <v>91</v>
      </c>
      <c r="B100" s="217" t="s">
        <v>173</v>
      </c>
      <c r="C100" s="216">
        <v>1</v>
      </c>
      <c r="D100" s="128"/>
      <c r="E100" s="216"/>
      <c r="F100" s="226"/>
      <c r="G100" s="216"/>
    </row>
    <row r="101" spans="1:7" s="224" customFormat="1">
      <c r="A101" s="216">
        <v>92</v>
      </c>
      <c r="B101" s="217" t="s">
        <v>174</v>
      </c>
      <c r="C101" s="216">
        <v>0</v>
      </c>
      <c r="D101" s="128"/>
      <c r="E101" s="216"/>
      <c r="F101" s="226"/>
      <c r="G101" s="216"/>
    </row>
    <row r="102" spans="1:7" s="224" customFormat="1">
      <c r="A102" s="216">
        <v>93</v>
      </c>
      <c r="B102" s="217" t="s">
        <v>175</v>
      </c>
      <c r="C102" s="216">
        <v>1</v>
      </c>
      <c r="D102" s="128"/>
      <c r="E102" s="216"/>
      <c r="F102" s="226"/>
      <c r="G102" s="216"/>
    </row>
    <row r="103" spans="1:7" s="224" customFormat="1">
      <c r="A103" s="216">
        <v>94</v>
      </c>
      <c r="B103" s="217" t="s">
        <v>176</v>
      </c>
      <c r="C103" s="216">
        <v>1</v>
      </c>
      <c r="D103" s="128"/>
      <c r="E103" s="216"/>
      <c r="F103" s="226"/>
      <c r="G103" s="216"/>
    </row>
    <row r="104" spans="1:7" s="224" customFormat="1">
      <c r="A104" s="216">
        <v>95</v>
      </c>
      <c r="B104" s="217" t="s">
        <v>177</v>
      </c>
      <c r="C104" s="216">
        <v>1</v>
      </c>
      <c r="D104" s="128"/>
      <c r="E104" s="216"/>
      <c r="F104" s="226"/>
      <c r="G104" s="216"/>
    </row>
    <row r="105" spans="1:7" s="224" customFormat="1">
      <c r="A105" s="216">
        <v>96</v>
      </c>
      <c r="B105" s="217" t="s">
        <v>178</v>
      </c>
      <c r="C105" s="216">
        <v>1</v>
      </c>
      <c r="D105" s="128"/>
      <c r="E105" s="216"/>
      <c r="F105" s="226"/>
      <c r="G105" s="216"/>
    </row>
    <row r="106" spans="1:7" s="224" customFormat="1">
      <c r="A106" s="216">
        <v>97</v>
      </c>
      <c r="B106" s="217" t="s">
        <v>179</v>
      </c>
      <c r="C106" s="216">
        <v>1</v>
      </c>
      <c r="D106" s="128"/>
      <c r="E106" s="216"/>
      <c r="F106" s="226"/>
      <c r="G106" s="216"/>
    </row>
    <row r="107" spans="1:7" s="224" customFormat="1">
      <c r="A107" s="216">
        <v>98</v>
      </c>
      <c r="B107" s="217" t="s">
        <v>180</v>
      </c>
      <c r="C107" s="216">
        <v>1</v>
      </c>
      <c r="D107" s="128"/>
      <c r="E107" s="216"/>
      <c r="F107" s="226"/>
      <c r="G107" s="216"/>
    </row>
    <row r="108" spans="1:7" s="224" customFormat="1">
      <c r="A108" s="216">
        <v>99</v>
      </c>
      <c r="B108" s="217" t="s">
        <v>182</v>
      </c>
      <c r="C108" s="216">
        <v>1</v>
      </c>
      <c r="D108" s="128"/>
      <c r="E108" s="216"/>
      <c r="F108" s="226"/>
      <c r="G108" s="216"/>
    </row>
    <row r="109" spans="1:7" s="224" customFormat="1">
      <c r="A109" s="216">
        <v>100</v>
      </c>
      <c r="B109" s="217" t="s">
        <v>183</v>
      </c>
      <c r="C109" s="216">
        <v>1</v>
      </c>
      <c r="D109" s="128"/>
      <c r="E109" s="216"/>
      <c r="F109" s="226"/>
      <c r="G109" s="216"/>
    </row>
    <row r="110" spans="1:7" s="224" customFormat="1">
      <c r="A110" s="216">
        <v>101</v>
      </c>
      <c r="B110" s="217" t="s">
        <v>184</v>
      </c>
      <c r="C110" s="216">
        <v>1</v>
      </c>
      <c r="D110" s="128"/>
      <c r="E110" s="216"/>
      <c r="F110" s="226"/>
      <c r="G110" s="216"/>
    </row>
    <row r="111" spans="1:7" s="224" customFormat="1">
      <c r="A111" s="216">
        <v>102</v>
      </c>
      <c r="B111" s="217" t="s">
        <v>185</v>
      </c>
      <c r="C111" s="216">
        <v>0</v>
      </c>
      <c r="D111" s="128" t="s">
        <v>677</v>
      </c>
      <c r="E111" s="216"/>
      <c r="F111" s="226"/>
      <c r="G111" s="216"/>
    </row>
    <row r="112" spans="1:7" s="224" customFormat="1">
      <c r="A112" s="216">
        <v>103</v>
      </c>
      <c r="B112" s="217" t="s">
        <v>186</v>
      </c>
      <c r="C112" s="216">
        <v>1</v>
      </c>
      <c r="D112" s="128"/>
      <c r="E112" s="216"/>
      <c r="F112" s="226"/>
      <c r="G112" s="216"/>
    </row>
    <row r="113" spans="1:7" s="224" customFormat="1">
      <c r="A113" s="216">
        <v>104</v>
      </c>
      <c r="B113" s="217" t="s">
        <v>187</v>
      </c>
      <c r="C113" s="216">
        <v>0</v>
      </c>
      <c r="D113" s="128"/>
      <c r="E113" s="216"/>
      <c r="F113" s="226"/>
      <c r="G113" s="216"/>
    </row>
    <row r="114" spans="1:7" s="224" customFormat="1">
      <c r="A114" s="216">
        <v>105</v>
      </c>
      <c r="B114" s="217" t="s">
        <v>188</v>
      </c>
      <c r="C114" s="216">
        <v>1</v>
      </c>
      <c r="D114" s="128"/>
      <c r="E114" s="216"/>
      <c r="F114" s="226"/>
      <c r="G114" s="216"/>
    </row>
    <row r="115" spans="1:7" s="224" customFormat="1">
      <c r="A115" s="216">
        <v>106</v>
      </c>
      <c r="B115" s="217" t="s">
        <v>189</v>
      </c>
      <c r="C115" s="216">
        <v>0</v>
      </c>
      <c r="D115" s="128"/>
      <c r="E115" s="216"/>
      <c r="F115" s="226"/>
      <c r="G115" s="216"/>
    </row>
    <row r="116" spans="1:7" s="224" customFormat="1">
      <c r="A116" s="216">
        <v>107</v>
      </c>
      <c r="B116" s="217" t="s">
        <v>190</v>
      </c>
      <c r="C116" s="216">
        <v>1</v>
      </c>
      <c r="D116" s="128"/>
      <c r="E116" s="216"/>
      <c r="F116" s="226"/>
      <c r="G116" s="216"/>
    </row>
    <row r="117" spans="1:7" s="224" customFormat="1">
      <c r="A117" s="216">
        <v>108</v>
      </c>
      <c r="B117" s="217" t="s">
        <v>191</v>
      </c>
      <c r="C117" s="216">
        <v>0</v>
      </c>
      <c r="D117" s="128"/>
      <c r="E117" s="216"/>
      <c r="F117" s="226"/>
      <c r="G117" s="216"/>
    </row>
    <row r="118" spans="1:7" s="224" customFormat="1">
      <c r="A118" s="216">
        <v>109</v>
      </c>
      <c r="B118" s="217" t="s">
        <v>192</v>
      </c>
      <c r="C118" s="216">
        <v>0</v>
      </c>
      <c r="D118" s="128"/>
      <c r="E118" s="216"/>
      <c r="F118" s="226"/>
      <c r="G118" s="216"/>
    </row>
    <row r="119" spans="1:7" s="224" customFormat="1">
      <c r="A119" s="216">
        <v>110</v>
      </c>
      <c r="B119" s="217" t="s">
        <v>193</v>
      </c>
      <c r="C119" s="216">
        <v>1</v>
      </c>
      <c r="D119" s="128"/>
      <c r="E119" s="216"/>
      <c r="F119" s="226"/>
      <c r="G119" s="216"/>
    </row>
    <row r="120" spans="1:7" s="224" customFormat="1">
      <c r="A120" s="216">
        <v>111</v>
      </c>
      <c r="B120" s="217" t="s">
        <v>194</v>
      </c>
      <c r="C120" s="216">
        <v>1</v>
      </c>
      <c r="D120" s="128"/>
      <c r="E120" s="216"/>
      <c r="F120" s="226"/>
      <c r="G120" s="216"/>
    </row>
    <row r="121" spans="1:7" s="224" customFormat="1">
      <c r="A121" s="216">
        <v>112</v>
      </c>
      <c r="B121" s="217" t="s">
        <v>195</v>
      </c>
      <c r="C121" s="216">
        <v>0</v>
      </c>
      <c r="D121" s="128" t="s">
        <v>679</v>
      </c>
      <c r="E121" s="216"/>
      <c r="F121" s="226"/>
      <c r="G121" s="216"/>
    </row>
    <row r="122" spans="1:7" s="224" customFormat="1">
      <c r="A122" s="216">
        <v>113</v>
      </c>
      <c r="B122" s="217" t="s">
        <v>196</v>
      </c>
      <c r="C122" s="216">
        <v>0</v>
      </c>
      <c r="D122" s="128"/>
      <c r="E122" s="216"/>
      <c r="F122" s="226"/>
      <c r="G122" s="216"/>
    </row>
    <row r="123" spans="1:7" s="224" customFormat="1">
      <c r="A123" s="216">
        <v>114</v>
      </c>
      <c r="B123" s="217" t="s">
        <v>197</v>
      </c>
      <c r="C123" s="216">
        <v>1</v>
      </c>
      <c r="D123" s="128"/>
      <c r="E123" s="216"/>
      <c r="F123" s="226"/>
      <c r="G123" s="216"/>
    </row>
    <row r="124" spans="1:7" s="224" customFormat="1">
      <c r="A124" s="216">
        <v>115</v>
      </c>
      <c r="B124" s="217" t="s">
        <v>198</v>
      </c>
      <c r="C124" s="216">
        <v>0</v>
      </c>
      <c r="D124" s="128"/>
      <c r="E124" s="216"/>
      <c r="F124" s="226"/>
      <c r="G124" s="216"/>
    </row>
    <row r="125" spans="1:7" s="224" customFormat="1">
      <c r="A125" s="216">
        <v>116</v>
      </c>
      <c r="B125" s="217" t="s">
        <v>199</v>
      </c>
      <c r="C125" s="216">
        <v>0</v>
      </c>
      <c r="D125" s="128"/>
      <c r="E125" s="216"/>
      <c r="F125" s="226"/>
      <c r="G125" s="216"/>
    </row>
    <row r="126" spans="1:7" s="224" customFormat="1">
      <c r="A126" s="216">
        <v>117</v>
      </c>
      <c r="B126" s="217" t="s">
        <v>200</v>
      </c>
      <c r="C126" s="216">
        <v>1</v>
      </c>
      <c r="D126" s="128"/>
      <c r="E126" s="216"/>
      <c r="F126" s="226"/>
      <c r="G126" s="216"/>
    </row>
    <row r="127" spans="1:7" s="224" customFormat="1">
      <c r="A127" s="216">
        <v>118</v>
      </c>
      <c r="B127" s="217" t="s">
        <v>201</v>
      </c>
      <c r="C127" s="216">
        <v>1</v>
      </c>
      <c r="D127" s="128"/>
      <c r="E127" s="216"/>
      <c r="F127" s="226"/>
      <c r="G127" s="216"/>
    </row>
    <row r="128" spans="1:7" s="224" customFormat="1">
      <c r="A128" s="216">
        <v>119</v>
      </c>
      <c r="B128" s="217" t="s">
        <v>202</v>
      </c>
      <c r="C128" s="216">
        <v>0</v>
      </c>
      <c r="D128" s="128"/>
      <c r="E128" s="216"/>
      <c r="F128" s="226"/>
      <c r="G128" s="216"/>
    </row>
    <row r="129" spans="1:7" s="224" customFormat="1">
      <c r="A129" s="216">
        <v>120</v>
      </c>
      <c r="B129" s="217" t="s">
        <v>203</v>
      </c>
      <c r="C129" s="216">
        <v>0</v>
      </c>
      <c r="D129" s="128"/>
      <c r="E129" s="216"/>
      <c r="F129" s="226"/>
      <c r="G129" s="216"/>
    </row>
    <row r="130" spans="1:7" s="224" customFormat="1">
      <c r="A130" s="216">
        <v>121</v>
      </c>
      <c r="B130" s="217" t="s">
        <v>204</v>
      </c>
      <c r="C130" s="216">
        <v>1</v>
      </c>
      <c r="D130" s="128"/>
      <c r="E130" s="216"/>
      <c r="F130" s="226"/>
      <c r="G130" s="216"/>
    </row>
    <row r="131" spans="1:7" s="224" customFormat="1">
      <c r="A131" s="216">
        <v>122</v>
      </c>
      <c r="B131" s="217" t="s">
        <v>205</v>
      </c>
      <c r="C131" s="216">
        <v>1</v>
      </c>
      <c r="D131" s="128"/>
      <c r="E131" s="216"/>
      <c r="F131" s="226"/>
      <c r="G131" s="216"/>
    </row>
    <row r="132" spans="1:7" s="224" customFormat="1">
      <c r="A132" s="216">
        <v>123</v>
      </c>
      <c r="B132" s="217" t="s">
        <v>206</v>
      </c>
      <c r="C132" s="216">
        <v>0</v>
      </c>
      <c r="D132" s="128"/>
      <c r="E132" s="216"/>
      <c r="F132" s="226"/>
      <c r="G132" s="216"/>
    </row>
    <row r="133" spans="1:7" s="224" customFormat="1">
      <c r="A133" s="216">
        <v>124</v>
      </c>
      <c r="B133" s="217" t="s">
        <v>207</v>
      </c>
      <c r="C133" s="216">
        <v>0</v>
      </c>
      <c r="D133" s="128"/>
      <c r="E133" s="216"/>
      <c r="F133" s="226"/>
      <c r="G133" s="216"/>
    </row>
    <row r="134" spans="1:7" s="224" customFormat="1">
      <c r="A134" s="216">
        <v>125</v>
      </c>
      <c r="B134" s="217" t="s">
        <v>208</v>
      </c>
      <c r="C134" s="216">
        <v>1</v>
      </c>
      <c r="D134" s="128"/>
      <c r="E134" s="216"/>
      <c r="F134" s="226"/>
      <c r="G134" s="216"/>
    </row>
    <row r="135" spans="1:7" s="224" customFormat="1">
      <c r="A135" s="216">
        <v>126</v>
      </c>
      <c r="B135" s="217" t="s">
        <v>209</v>
      </c>
      <c r="C135" s="216">
        <v>0</v>
      </c>
      <c r="D135" s="128" t="s">
        <v>679</v>
      </c>
      <c r="E135" s="216"/>
      <c r="F135" s="226"/>
      <c r="G135" s="216"/>
    </row>
    <row r="136" spans="1:7" s="224" customFormat="1">
      <c r="A136" s="216">
        <v>127</v>
      </c>
      <c r="B136" s="217" t="s">
        <v>210</v>
      </c>
      <c r="C136" s="216">
        <v>1</v>
      </c>
      <c r="D136" s="128"/>
      <c r="E136" s="216"/>
      <c r="F136" s="226"/>
      <c r="G136" s="216"/>
    </row>
    <row r="137" spans="1:7" s="224" customFormat="1">
      <c r="A137" s="216">
        <v>128</v>
      </c>
      <c r="B137" s="217" t="s">
        <v>211</v>
      </c>
      <c r="C137" s="216">
        <v>1</v>
      </c>
      <c r="D137" s="128"/>
      <c r="E137" s="216"/>
      <c r="F137" s="226"/>
      <c r="G137" s="216"/>
    </row>
    <row r="138" spans="1:7" s="224" customFormat="1">
      <c r="A138" s="216">
        <v>129</v>
      </c>
      <c r="B138" s="217" t="s">
        <v>212</v>
      </c>
      <c r="C138" s="216">
        <v>0</v>
      </c>
      <c r="D138" s="128"/>
      <c r="E138" s="216"/>
      <c r="F138" s="226"/>
      <c r="G138" s="216"/>
    </row>
    <row r="139" spans="1:7" s="224" customFormat="1">
      <c r="A139" s="216">
        <v>130</v>
      </c>
      <c r="B139" s="217" t="s">
        <v>213</v>
      </c>
      <c r="C139" s="216">
        <v>0</v>
      </c>
      <c r="D139" s="128"/>
      <c r="E139" s="216"/>
      <c r="F139" s="226"/>
      <c r="G139" s="216"/>
    </row>
    <row r="140" spans="1:7" s="224" customFormat="1">
      <c r="A140" s="216">
        <v>131</v>
      </c>
      <c r="B140" s="217" t="s">
        <v>214</v>
      </c>
      <c r="C140" s="216">
        <v>1</v>
      </c>
      <c r="D140" s="128"/>
      <c r="E140" s="216"/>
      <c r="F140" s="226"/>
      <c r="G140" s="216"/>
    </row>
    <row r="141" spans="1:7" s="224" customFormat="1">
      <c r="A141" s="216">
        <v>132</v>
      </c>
      <c r="B141" s="217" t="s">
        <v>215</v>
      </c>
      <c r="C141" s="216">
        <v>0</v>
      </c>
      <c r="D141" s="128"/>
      <c r="E141" s="216"/>
      <c r="F141" s="226"/>
      <c r="G141" s="216"/>
    </row>
    <row r="142" spans="1:7" s="224" customFormat="1">
      <c r="A142" s="216">
        <v>133</v>
      </c>
      <c r="B142" s="217" t="s">
        <v>216</v>
      </c>
      <c r="C142" s="216">
        <v>1</v>
      </c>
      <c r="D142" s="128"/>
      <c r="E142" s="216"/>
      <c r="F142" s="226"/>
      <c r="G142" s="216"/>
    </row>
    <row r="143" spans="1:7" s="224" customFormat="1">
      <c r="A143" s="216">
        <v>134</v>
      </c>
      <c r="B143" s="217" t="s">
        <v>217</v>
      </c>
      <c r="C143" s="216">
        <v>0</v>
      </c>
      <c r="D143" s="128"/>
      <c r="E143" s="216"/>
      <c r="F143" s="226"/>
      <c r="G143" s="216"/>
    </row>
    <row r="144" spans="1:7" s="224" customFormat="1">
      <c r="A144" s="216">
        <v>135</v>
      </c>
      <c r="B144" s="217" t="s">
        <v>218</v>
      </c>
      <c r="C144" s="216">
        <v>1</v>
      </c>
      <c r="D144" s="128"/>
      <c r="E144" s="216"/>
      <c r="F144" s="226"/>
      <c r="G144" s="216"/>
    </row>
    <row r="145" spans="1:7" s="224" customFormat="1">
      <c r="A145" s="216">
        <v>136</v>
      </c>
      <c r="B145" s="217" t="s">
        <v>219</v>
      </c>
      <c r="C145" s="216">
        <v>1</v>
      </c>
      <c r="D145" s="128"/>
      <c r="E145" s="216"/>
      <c r="F145" s="226"/>
      <c r="G145" s="216"/>
    </row>
    <row r="146" spans="1:7" s="224" customFormat="1">
      <c r="A146" s="216">
        <v>137</v>
      </c>
      <c r="B146" s="217" t="s">
        <v>220</v>
      </c>
      <c r="C146" s="216">
        <v>1</v>
      </c>
      <c r="D146" s="128"/>
      <c r="E146" s="216"/>
      <c r="F146" s="226"/>
      <c r="G146" s="216"/>
    </row>
    <row r="147" spans="1:7" s="224" customFormat="1">
      <c r="A147" s="216">
        <v>138</v>
      </c>
      <c r="B147" s="217" t="s">
        <v>221</v>
      </c>
      <c r="C147" s="216">
        <v>1</v>
      </c>
      <c r="D147" s="128"/>
      <c r="E147" s="216"/>
      <c r="F147" s="226"/>
      <c r="G147" s="216"/>
    </row>
    <row r="148" spans="1:7" s="224" customFormat="1">
      <c r="A148" s="216">
        <v>139</v>
      </c>
      <c r="B148" s="217" t="s">
        <v>222</v>
      </c>
      <c r="C148" s="216">
        <v>1</v>
      </c>
      <c r="D148" s="128"/>
      <c r="E148" s="216"/>
      <c r="F148" s="226"/>
      <c r="G148" s="216"/>
    </row>
    <row r="149" spans="1:7" s="224" customFormat="1">
      <c r="A149" s="216">
        <v>140</v>
      </c>
      <c r="B149" s="217" t="s">
        <v>223</v>
      </c>
      <c r="C149" s="216">
        <v>0</v>
      </c>
      <c r="D149" s="128"/>
      <c r="E149" s="216"/>
      <c r="F149" s="226"/>
      <c r="G149" s="216"/>
    </row>
    <row r="150" spans="1:7" s="224" customFormat="1">
      <c r="A150" s="216">
        <v>141</v>
      </c>
      <c r="B150" s="217" t="s">
        <v>224</v>
      </c>
      <c r="C150" s="216">
        <v>1</v>
      </c>
      <c r="D150" s="128"/>
      <c r="E150" s="216"/>
      <c r="F150" s="226"/>
      <c r="G150" s="216"/>
    </row>
    <row r="151" spans="1:7" s="224" customFormat="1">
      <c r="A151" s="216">
        <v>142</v>
      </c>
      <c r="B151" s="217" t="s">
        <v>225</v>
      </c>
      <c r="C151" s="216">
        <v>1</v>
      </c>
      <c r="D151" s="128"/>
      <c r="E151" s="216"/>
      <c r="F151" s="226"/>
      <c r="G151" s="216"/>
    </row>
    <row r="152" spans="1:7" s="224" customFormat="1">
      <c r="A152" s="216">
        <v>143</v>
      </c>
      <c r="B152" s="217" t="s">
        <v>226</v>
      </c>
      <c r="C152" s="216">
        <v>0</v>
      </c>
      <c r="D152" s="128"/>
      <c r="E152" s="216"/>
      <c r="F152" s="226"/>
      <c r="G152" s="216"/>
    </row>
    <row r="153" spans="1:7" s="224" customFormat="1">
      <c r="A153" s="216">
        <v>144</v>
      </c>
      <c r="B153" s="217" t="s">
        <v>227</v>
      </c>
      <c r="C153" s="216">
        <v>1</v>
      </c>
      <c r="D153" s="128"/>
      <c r="E153" s="216"/>
      <c r="F153" s="226"/>
      <c r="G153" s="216"/>
    </row>
    <row r="154" spans="1:7" s="224" customFormat="1">
      <c r="A154" s="216">
        <v>145</v>
      </c>
      <c r="B154" s="217" t="s">
        <v>228</v>
      </c>
      <c r="C154" s="216">
        <v>1</v>
      </c>
      <c r="D154" s="128"/>
      <c r="E154" s="216"/>
      <c r="F154" s="226"/>
      <c r="G154" s="216"/>
    </row>
    <row r="155" spans="1:7" s="224" customFormat="1">
      <c r="A155" s="216">
        <v>146</v>
      </c>
      <c r="B155" s="217" t="s">
        <v>229</v>
      </c>
      <c r="C155" s="216">
        <v>0</v>
      </c>
      <c r="D155" s="128" t="s">
        <v>677</v>
      </c>
      <c r="E155" s="216"/>
      <c r="F155" s="226"/>
      <c r="G155" s="216"/>
    </row>
    <row r="156" spans="1:7" s="224" customFormat="1">
      <c r="A156" s="216">
        <v>147</v>
      </c>
      <c r="B156" s="217" t="s">
        <v>230</v>
      </c>
      <c r="C156" s="216">
        <v>0</v>
      </c>
      <c r="D156" s="128"/>
      <c r="E156" s="216"/>
      <c r="F156" s="226"/>
      <c r="G156" s="216"/>
    </row>
    <row r="157" spans="1:7" s="224" customFormat="1">
      <c r="A157" s="216">
        <v>148</v>
      </c>
      <c r="B157" s="217" t="s">
        <v>231</v>
      </c>
      <c r="C157" s="216">
        <v>1</v>
      </c>
      <c r="D157" s="128"/>
      <c r="E157" s="216"/>
      <c r="F157" s="226"/>
      <c r="G157" s="216"/>
    </row>
    <row r="158" spans="1:7" s="224" customFormat="1">
      <c r="A158" s="216">
        <v>149</v>
      </c>
      <c r="B158" s="217" t="s">
        <v>232</v>
      </c>
      <c r="C158" s="216">
        <v>1</v>
      </c>
      <c r="D158" s="128"/>
      <c r="E158" s="216"/>
      <c r="F158" s="226"/>
      <c r="G158" s="216"/>
    </row>
    <row r="159" spans="1:7" s="224" customFormat="1">
      <c r="A159" s="216">
        <v>150</v>
      </c>
      <c r="B159" s="217" t="s">
        <v>233</v>
      </c>
      <c r="C159" s="216">
        <v>1</v>
      </c>
      <c r="D159" s="128"/>
      <c r="E159" s="216"/>
      <c r="F159" s="226"/>
      <c r="G159" s="216"/>
    </row>
    <row r="160" spans="1:7" s="224" customFormat="1">
      <c r="A160" s="216">
        <v>151</v>
      </c>
      <c r="B160" s="217" t="s">
        <v>234</v>
      </c>
      <c r="C160" s="216">
        <v>1</v>
      </c>
      <c r="D160" s="128"/>
      <c r="E160" s="216"/>
      <c r="F160" s="226"/>
      <c r="G160" s="216"/>
    </row>
    <row r="161" spans="1:7" s="224" customFormat="1">
      <c r="A161" s="216">
        <v>152</v>
      </c>
      <c r="B161" s="217" t="s">
        <v>235</v>
      </c>
      <c r="C161" s="216">
        <v>1</v>
      </c>
      <c r="D161" s="128"/>
      <c r="E161" s="216"/>
      <c r="F161" s="226"/>
      <c r="G161" s="216"/>
    </row>
    <row r="162" spans="1:7" s="224" customFormat="1">
      <c r="A162" s="216">
        <v>153</v>
      </c>
      <c r="B162" s="217" t="s">
        <v>236</v>
      </c>
      <c r="C162" s="216">
        <v>1</v>
      </c>
      <c r="D162" s="128"/>
      <c r="E162" s="216"/>
      <c r="F162" s="226"/>
      <c r="G162" s="216"/>
    </row>
    <row r="163" spans="1:7" s="224" customFormat="1">
      <c r="A163" s="216">
        <v>154</v>
      </c>
      <c r="B163" s="217" t="s">
        <v>237</v>
      </c>
      <c r="C163" s="216">
        <v>1</v>
      </c>
      <c r="D163" s="128"/>
      <c r="E163" s="216"/>
      <c r="F163" s="226"/>
      <c r="G163" s="216"/>
    </row>
    <row r="164" spans="1:7" s="224" customFormat="1">
      <c r="A164" s="216">
        <v>155</v>
      </c>
      <c r="B164" s="217" t="s">
        <v>238</v>
      </c>
      <c r="C164" s="216">
        <v>1</v>
      </c>
      <c r="D164" s="128"/>
      <c r="E164" s="216"/>
      <c r="F164" s="226"/>
      <c r="G164" s="216"/>
    </row>
    <row r="165" spans="1:7" s="224" customFormat="1">
      <c r="A165" s="216">
        <v>156</v>
      </c>
      <c r="B165" s="217" t="s">
        <v>239</v>
      </c>
      <c r="C165" s="216">
        <v>0</v>
      </c>
      <c r="D165" s="128"/>
      <c r="E165" s="216"/>
      <c r="F165" s="226"/>
      <c r="G165" s="216"/>
    </row>
    <row r="166" spans="1:7" s="224" customFormat="1">
      <c r="A166" s="216">
        <v>157</v>
      </c>
      <c r="B166" s="217" t="s">
        <v>240</v>
      </c>
      <c r="C166" s="216">
        <v>1</v>
      </c>
      <c r="D166" s="128"/>
      <c r="E166" s="216"/>
      <c r="F166" s="226"/>
      <c r="G166" s="216"/>
    </row>
    <row r="167" spans="1:7" s="224" customFormat="1">
      <c r="A167" s="216">
        <v>158</v>
      </c>
      <c r="B167" s="217" t="s">
        <v>241</v>
      </c>
      <c r="C167" s="216">
        <v>1</v>
      </c>
      <c r="D167" s="128"/>
      <c r="E167" s="216"/>
      <c r="F167" s="226"/>
      <c r="G167" s="216"/>
    </row>
    <row r="168" spans="1:7" s="224" customFormat="1">
      <c r="A168" s="216">
        <v>159</v>
      </c>
      <c r="B168" s="217" t="s">
        <v>242</v>
      </c>
      <c r="C168" s="216">
        <v>1</v>
      </c>
      <c r="D168" s="128"/>
      <c r="E168" s="216"/>
      <c r="F168" s="226"/>
      <c r="G168" s="216"/>
    </row>
    <row r="169" spans="1:7" s="224" customFormat="1">
      <c r="A169" s="216">
        <v>160</v>
      </c>
      <c r="B169" s="217" t="s">
        <v>243</v>
      </c>
      <c r="C169" s="216">
        <v>1</v>
      </c>
      <c r="D169" s="128"/>
      <c r="E169" s="216"/>
      <c r="F169" s="226"/>
      <c r="G169" s="216"/>
    </row>
    <row r="170" spans="1:7" s="224" customFormat="1">
      <c r="A170" s="216">
        <v>161</v>
      </c>
      <c r="B170" s="217" t="s">
        <v>244</v>
      </c>
      <c r="C170" s="216">
        <v>1</v>
      </c>
      <c r="D170" s="128"/>
      <c r="E170" s="216"/>
      <c r="F170" s="226"/>
      <c r="G170" s="216"/>
    </row>
    <row r="171" spans="1:7" s="224" customFormat="1">
      <c r="A171" s="216">
        <v>162</v>
      </c>
      <c r="B171" s="217" t="s">
        <v>245</v>
      </c>
      <c r="C171" s="216">
        <v>1</v>
      </c>
      <c r="D171" s="128"/>
      <c r="E171" s="216"/>
      <c r="F171" s="226"/>
      <c r="G171" s="216"/>
    </row>
    <row r="172" spans="1:7" s="224" customFormat="1">
      <c r="A172" s="216">
        <v>163</v>
      </c>
      <c r="B172" s="217" t="s">
        <v>246</v>
      </c>
      <c r="C172" s="216">
        <v>1</v>
      </c>
      <c r="D172" s="128"/>
      <c r="E172" s="216"/>
      <c r="F172" s="226"/>
      <c r="G172" s="216"/>
    </row>
    <row r="173" spans="1:7" s="224" customFormat="1">
      <c r="A173" s="216">
        <v>164</v>
      </c>
      <c r="B173" s="217" t="s">
        <v>247</v>
      </c>
      <c r="C173" s="216">
        <v>1</v>
      </c>
      <c r="D173" s="128"/>
      <c r="E173" s="216"/>
      <c r="F173" s="226"/>
      <c r="G173" s="216"/>
    </row>
    <row r="174" spans="1:7" s="224" customFormat="1">
      <c r="A174" s="216">
        <v>165</v>
      </c>
      <c r="B174" s="217" t="s">
        <v>248</v>
      </c>
      <c r="C174" s="216">
        <v>1</v>
      </c>
      <c r="D174" s="128"/>
      <c r="E174" s="216"/>
      <c r="F174" s="226"/>
      <c r="G174" s="216"/>
    </row>
    <row r="175" spans="1:7" s="224" customFormat="1">
      <c r="A175" s="216">
        <v>166</v>
      </c>
      <c r="B175" s="217" t="s">
        <v>249</v>
      </c>
      <c r="C175" s="216">
        <v>0</v>
      </c>
      <c r="D175" s="128"/>
      <c r="E175" s="216"/>
      <c r="F175" s="226"/>
      <c r="G175" s="216"/>
    </row>
    <row r="176" spans="1:7" s="224" customFormat="1">
      <c r="A176" s="216">
        <v>167</v>
      </c>
      <c r="B176" s="217" t="s">
        <v>250</v>
      </c>
      <c r="C176" s="216">
        <v>1</v>
      </c>
      <c r="D176" s="128"/>
      <c r="E176" s="216"/>
      <c r="F176" s="226"/>
      <c r="G176" s="216"/>
    </row>
    <row r="177" spans="1:7" s="224" customFormat="1">
      <c r="A177" s="216">
        <v>168</v>
      </c>
      <c r="B177" s="217" t="s">
        <v>251</v>
      </c>
      <c r="C177" s="216">
        <v>1</v>
      </c>
      <c r="D177" s="128"/>
      <c r="E177" s="216"/>
      <c r="F177" s="226"/>
      <c r="G177" s="216"/>
    </row>
    <row r="178" spans="1:7" s="224" customFormat="1">
      <c r="A178" s="216">
        <v>169</v>
      </c>
      <c r="B178" s="217" t="s">
        <v>252</v>
      </c>
      <c r="C178" s="216">
        <v>1</v>
      </c>
      <c r="D178" s="128"/>
      <c r="E178" s="216"/>
      <c r="F178" s="226"/>
      <c r="G178" s="216"/>
    </row>
    <row r="179" spans="1:7" s="224" customFormat="1">
      <c r="A179" s="216">
        <v>170</v>
      </c>
      <c r="B179" s="217" t="s">
        <v>253</v>
      </c>
      <c r="C179" s="216">
        <v>1</v>
      </c>
      <c r="D179" s="128"/>
      <c r="E179" s="216"/>
      <c r="F179" s="226"/>
      <c r="G179" s="216"/>
    </row>
    <row r="180" spans="1:7" s="224" customFormat="1">
      <c r="A180" s="216">
        <v>171</v>
      </c>
      <c r="B180" s="217" t="s">
        <v>254</v>
      </c>
      <c r="C180" s="216">
        <v>1</v>
      </c>
      <c r="D180" s="128"/>
      <c r="E180" s="216"/>
      <c r="F180" s="226"/>
      <c r="G180" s="216"/>
    </row>
    <row r="181" spans="1:7" s="224" customFormat="1">
      <c r="A181" s="216">
        <v>172</v>
      </c>
      <c r="B181" s="217" t="s">
        <v>255</v>
      </c>
      <c r="C181" s="216">
        <v>1</v>
      </c>
      <c r="D181" s="128"/>
      <c r="E181" s="216"/>
      <c r="F181" s="226"/>
      <c r="G181" s="216"/>
    </row>
    <row r="182" spans="1:7" s="224" customFormat="1">
      <c r="A182" s="216">
        <v>173</v>
      </c>
      <c r="B182" s="217" t="s">
        <v>256</v>
      </c>
      <c r="C182" s="216">
        <v>1</v>
      </c>
      <c r="D182" s="128"/>
      <c r="E182" s="216"/>
      <c r="F182" s="226"/>
      <c r="G182" s="216"/>
    </row>
    <row r="183" spans="1:7" s="224" customFormat="1">
      <c r="A183" s="216">
        <v>174</v>
      </c>
      <c r="B183" s="217" t="s">
        <v>257</v>
      </c>
      <c r="C183" s="216">
        <v>1</v>
      </c>
      <c r="D183" s="128"/>
      <c r="E183" s="216"/>
      <c r="F183" s="226"/>
      <c r="G183" s="216"/>
    </row>
    <row r="184" spans="1:7" s="224" customFormat="1">
      <c r="A184" s="216">
        <v>175</v>
      </c>
      <c r="B184" s="217" t="s">
        <v>258</v>
      </c>
      <c r="C184" s="216">
        <v>1</v>
      </c>
      <c r="D184" s="128"/>
      <c r="E184" s="216"/>
      <c r="F184" s="226"/>
      <c r="G184" s="216"/>
    </row>
    <row r="185" spans="1:7" s="224" customFormat="1">
      <c r="A185" s="216">
        <v>176</v>
      </c>
      <c r="B185" s="217" t="s">
        <v>259</v>
      </c>
      <c r="C185" s="216">
        <v>1</v>
      </c>
      <c r="D185" s="128"/>
      <c r="E185" s="216"/>
      <c r="F185" s="226"/>
      <c r="G185" s="216"/>
    </row>
    <row r="186" spans="1:7" s="224" customFormat="1">
      <c r="A186" s="216">
        <v>177</v>
      </c>
      <c r="B186" s="217" t="s">
        <v>260</v>
      </c>
      <c r="C186" s="216">
        <v>1</v>
      </c>
      <c r="D186" s="128"/>
      <c r="E186" s="216"/>
      <c r="F186" s="226"/>
      <c r="G186" s="216"/>
    </row>
    <row r="187" spans="1:7" s="224" customFormat="1">
      <c r="A187" s="216">
        <v>178</v>
      </c>
      <c r="B187" s="217" t="s">
        <v>261</v>
      </c>
      <c r="C187" s="216">
        <v>1</v>
      </c>
      <c r="D187" s="128"/>
      <c r="E187" s="216"/>
      <c r="F187" s="226"/>
      <c r="G187" s="216"/>
    </row>
    <row r="188" spans="1:7" s="224" customFormat="1">
      <c r="A188" s="216">
        <v>179</v>
      </c>
      <c r="B188" s="217" t="s">
        <v>262</v>
      </c>
      <c r="C188" s="216">
        <v>0</v>
      </c>
      <c r="D188" s="128"/>
      <c r="E188" s="216"/>
      <c r="F188" s="226"/>
      <c r="G188" s="216"/>
    </row>
    <row r="189" spans="1:7" s="224" customFormat="1">
      <c r="A189" s="216">
        <v>180</v>
      </c>
      <c r="B189" s="217" t="s">
        <v>263</v>
      </c>
      <c r="C189" s="216">
        <v>0</v>
      </c>
      <c r="D189" s="128"/>
      <c r="E189" s="216"/>
      <c r="F189" s="226"/>
      <c r="G189" s="216"/>
    </row>
    <row r="190" spans="1:7" s="224" customFormat="1">
      <c r="A190" s="216">
        <v>181</v>
      </c>
      <c r="B190" s="217" t="s">
        <v>264</v>
      </c>
      <c r="C190" s="216">
        <v>1</v>
      </c>
      <c r="D190" s="128"/>
      <c r="E190" s="216"/>
      <c r="F190" s="226"/>
      <c r="G190" s="216"/>
    </row>
    <row r="191" spans="1:7" s="224" customFormat="1">
      <c r="A191" s="216">
        <v>182</v>
      </c>
      <c r="B191" s="217" t="s">
        <v>265</v>
      </c>
      <c r="C191" s="216">
        <v>1</v>
      </c>
      <c r="D191" s="128"/>
      <c r="E191" s="216"/>
      <c r="F191" s="226"/>
      <c r="G191" s="216"/>
    </row>
    <row r="192" spans="1:7" s="224" customFormat="1">
      <c r="A192" s="216">
        <v>183</v>
      </c>
      <c r="B192" s="217" t="s">
        <v>266</v>
      </c>
      <c r="C192" s="216">
        <v>0</v>
      </c>
      <c r="D192" s="128"/>
      <c r="E192" s="216"/>
      <c r="F192" s="226"/>
      <c r="G192" s="216"/>
    </row>
    <row r="193" spans="1:7" s="224" customFormat="1">
      <c r="A193" s="216">
        <v>184</v>
      </c>
      <c r="B193" s="217" t="s">
        <v>267</v>
      </c>
      <c r="C193" s="216">
        <v>1</v>
      </c>
      <c r="D193" s="128"/>
      <c r="E193" s="216"/>
      <c r="F193" s="226"/>
      <c r="G193" s="216"/>
    </row>
    <row r="194" spans="1:7" s="224" customFormat="1">
      <c r="A194" s="216">
        <v>185</v>
      </c>
      <c r="B194" s="217" t="s">
        <v>268</v>
      </c>
      <c r="C194" s="216">
        <v>1</v>
      </c>
      <c r="D194" s="128"/>
      <c r="E194" s="216"/>
      <c r="F194" s="226"/>
      <c r="G194" s="216"/>
    </row>
    <row r="195" spans="1:7" s="224" customFormat="1">
      <c r="A195" s="216">
        <v>186</v>
      </c>
      <c r="B195" s="217" t="s">
        <v>269</v>
      </c>
      <c r="C195" s="216">
        <v>1</v>
      </c>
      <c r="D195" s="128"/>
      <c r="E195" s="216"/>
      <c r="F195" s="226"/>
      <c r="G195" s="216"/>
    </row>
    <row r="196" spans="1:7" s="224" customFormat="1">
      <c r="A196" s="216">
        <v>187</v>
      </c>
      <c r="B196" s="217" t="s">
        <v>270</v>
      </c>
      <c r="C196" s="216">
        <v>1</v>
      </c>
      <c r="D196" s="128"/>
      <c r="E196" s="216"/>
      <c r="F196" s="226"/>
      <c r="G196" s="216"/>
    </row>
    <row r="197" spans="1:7" s="224" customFormat="1">
      <c r="A197" s="216">
        <v>188</v>
      </c>
      <c r="B197" s="217" t="s">
        <v>271</v>
      </c>
      <c r="C197" s="216">
        <v>0</v>
      </c>
      <c r="D197" s="128"/>
      <c r="E197" s="216"/>
      <c r="F197" s="226"/>
      <c r="G197" s="216"/>
    </row>
    <row r="198" spans="1:7" s="224" customFormat="1">
      <c r="A198" s="216">
        <v>189</v>
      </c>
      <c r="B198" s="217" t="s">
        <v>272</v>
      </c>
      <c r="C198" s="216">
        <v>1</v>
      </c>
      <c r="D198" s="128"/>
      <c r="E198" s="216"/>
      <c r="F198" s="226"/>
      <c r="G198" s="216"/>
    </row>
    <row r="199" spans="1:7" s="224" customFormat="1">
      <c r="A199" s="216">
        <v>190</v>
      </c>
      <c r="B199" s="217" t="s">
        <v>273</v>
      </c>
      <c r="C199" s="216">
        <v>0</v>
      </c>
      <c r="D199" s="128"/>
      <c r="E199" s="216"/>
      <c r="F199" s="226"/>
      <c r="G199" s="216"/>
    </row>
    <row r="200" spans="1:7" s="224" customFormat="1">
      <c r="A200" s="216">
        <v>191</v>
      </c>
      <c r="B200" s="217" t="s">
        <v>274</v>
      </c>
      <c r="C200" s="216">
        <v>1</v>
      </c>
      <c r="D200" s="128"/>
      <c r="E200" s="216"/>
      <c r="F200" s="226"/>
      <c r="G200" s="216"/>
    </row>
    <row r="201" spans="1:7" s="224" customFormat="1">
      <c r="A201" s="216">
        <v>192</v>
      </c>
      <c r="B201" s="217" t="s">
        <v>275</v>
      </c>
      <c r="C201" s="216">
        <v>0</v>
      </c>
      <c r="D201" s="128"/>
      <c r="E201" s="216"/>
      <c r="F201" s="226"/>
      <c r="G201" s="216"/>
    </row>
    <row r="202" spans="1:7" s="224" customFormat="1">
      <c r="A202" s="216">
        <v>193</v>
      </c>
      <c r="B202" s="217" t="s">
        <v>276</v>
      </c>
      <c r="C202" s="216">
        <v>0</v>
      </c>
      <c r="D202" s="128"/>
      <c r="E202" s="216"/>
      <c r="F202" s="226"/>
      <c r="G202" s="216"/>
    </row>
    <row r="203" spans="1:7" s="224" customFormat="1">
      <c r="A203" s="216">
        <v>194</v>
      </c>
      <c r="B203" s="217" t="s">
        <v>277</v>
      </c>
      <c r="C203" s="216">
        <v>0</v>
      </c>
      <c r="D203" s="128"/>
      <c r="E203" s="216"/>
      <c r="F203" s="226"/>
      <c r="G203" s="216"/>
    </row>
    <row r="204" spans="1:7" s="224" customFormat="1">
      <c r="A204" s="216">
        <v>195</v>
      </c>
      <c r="B204" s="217" t="s">
        <v>278</v>
      </c>
      <c r="C204" s="216">
        <v>0</v>
      </c>
      <c r="D204" s="128"/>
      <c r="E204" s="216"/>
      <c r="F204" s="226"/>
      <c r="G204" s="216"/>
    </row>
    <row r="205" spans="1:7" s="224" customFormat="1">
      <c r="A205" s="216">
        <v>196</v>
      </c>
      <c r="B205" s="217" t="s">
        <v>279</v>
      </c>
      <c r="C205" s="216">
        <v>1</v>
      </c>
      <c r="D205" s="128"/>
      <c r="E205" s="216"/>
      <c r="F205" s="226"/>
      <c r="G205" s="216"/>
    </row>
    <row r="206" spans="1:7" s="224" customFormat="1">
      <c r="A206" s="216">
        <v>197</v>
      </c>
      <c r="B206" s="217" t="s">
        <v>280</v>
      </c>
      <c r="C206" s="216">
        <v>1</v>
      </c>
      <c r="D206" s="128"/>
      <c r="E206" s="216"/>
      <c r="F206" s="226"/>
      <c r="G206" s="216"/>
    </row>
    <row r="207" spans="1:7" s="224" customFormat="1">
      <c r="A207" s="216">
        <v>198</v>
      </c>
      <c r="B207" s="217" t="s">
        <v>281</v>
      </c>
      <c r="C207" s="216">
        <v>1</v>
      </c>
      <c r="D207" s="128"/>
      <c r="E207" s="216"/>
      <c r="F207" s="226"/>
      <c r="G207" s="216"/>
    </row>
    <row r="208" spans="1:7" s="224" customFormat="1">
      <c r="A208" s="216">
        <v>199</v>
      </c>
      <c r="B208" s="217" t="s">
        <v>282</v>
      </c>
      <c r="C208" s="216">
        <v>1</v>
      </c>
      <c r="D208" s="128"/>
      <c r="E208" s="216"/>
      <c r="F208" s="226"/>
      <c r="G208" s="216"/>
    </row>
    <row r="209" spans="1:7" s="224" customFormat="1">
      <c r="A209" s="216">
        <v>200</v>
      </c>
      <c r="B209" s="217" t="s">
        <v>283</v>
      </c>
      <c r="C209" s="216">
        <v>0</v>
      </c>
      <c r="D209" s="128"/>
      <c r="E209" s="216"/>
      <c r="F209" s="226"/>
      <c r="G209" s="216"/>
    </row>
    <row r="210" spans="1:7" s="224" customFormat="1">
      <c r="A210" s="216">
        <v>201</v>
      </c>
      <c r="B210" s="217" t="s">
        <v>284</v>
      </c>
      <c r="C210" s="216">
        <v>1</v>
      </c>
      <c r="D210" s="128"/>
      <c r="E210" s="216"/>
      <c r="F210" s="226"/>
      <c r="G210" s="216"/>
    </row>
    <row r="211" spans="1:7" s="224" customFormat="1">
      <c r="A211" s="216">
        <v>202</v>
      </c>
      <c r="B211" s="217" t="s">
        <v>285</v>
      </c>
      <c r="C211" s="216">
        <v>0</v>
      </c>
      <c r="D211" s="128"/>
      <c r="E211" s="216"/>
      <c r="F211" s="226"/>
      <c r="G211" s="216"/>
    </row>
    <row r="212" spans="1:7" s="224" customFormat="1">
      <c r="A212" s="216">
        <v>203</v>
      </c>
      <c r="B212" s="217" t="s">
        <v>286</v>
      </c>
      <c r="C212" s="216">
        <v>0</v>
      </c>
      <c r="D212" s="128"/>
      <c r="E212" s="216"/>
      <c r="F212" s="226"/>
      <c r="G212" s="216"/>
    </row>
    <row r="213" spans="1:7" s="224" customFormat="1">
      <c r="A213" s="216">
        <v>204</v>
      </c>
      <c r="B213" s="217" t="s">
        <v>287</v>
      </c>
      <c r="C213" s="216">
        <v>1</v>
      </c>
      <c r="D213" s="128"/>
      <c r="E213" s="216"/>
      <c r="F213" s="226"/>
      <c r="G213" s="216"/>
    </row>
    <row r="214" spans="1:7" s="224" customFormat="1">
      <c r="A214" s="216">
        <v>205</v>
      </c>
      <c r="B214" s="217" t="s">
        <v>288</v>
      </c>
      <c r="C214" s="216">
        <v>0</v>
      </c>
      <c r="D214" s="128"/>
      <c r="E214" s="216"/>
      <c r="F214" s="226"/>
      <c r="G214" s="216"/>
    </row>
    <row r="215" spans="1:7" s="224" customFormat="1">
      <c r="A215" s="216">
        <v>206</v>
      </c>
      <c r="B215" s="217" t="s">
        <v>289</v>
      </c>
      <c r="C215" s="216">
        <v>0</v>
      </c>
      <c r="D215" s="128"/>
      <c r="E215" s="216"/>
      <c r="F215" s="226"/>
      <c r="G215" s="216"/>
    </row>
    <row r="216" spans="1:7" s="224" customFormat="1">
      <c r="A216" s="216">
        <v>207</v>
      </c>
      <c r="B216" s="217" t="s">
        <v>290</v>
      </c>
      <c r="C216" s="216">
        <v>1</v>
      </c>
      <c r="D216" s="128"/>
      <c r="E216" s="216"/>
      <c r="F216" s="226"/>
      <c r="G216" s="216"/>
    </row>
    <row r="217" spans="1:7" s="224" customFormat="1">
      <c r="A217" s="216">
        <v>208</v>
      </c>
      <c r="B217" s="217" t="s">
        <v>291</v>
      </c>
      <c r="C217" s="216">
        <v>1</v>
      </c>
      <c r="D217" s="128"/>
      <c r="E217" s="216"/>
      <c r="F217" s="226"/>
      <c r="G217" s="216"/>
    </row>
    <row r="218" spans="1:7" s="224" customFormat="1">
      <c r="A218" s="216">
        <v>209</v>
      </c>
      <c r="B218" s="217" t="s">
        <v>292</v>
      </c>
      <c r="C218" s="216">
        <v>1</v>
      </c>
      <c r="D218" s="128"/>
      <c r="E218" s="216"/>
      <c r="F218" s="226"/>
      <c r="G218" s="216"/>
    </row>
    <row r="219" spans="1:7" s="224" customFormat="1">
      <c r="A219" s="216">
        <v>210</v>
      </c>
      <c r="B219" s="217" t="s">
        <v>293</v>
      </c>
      <c r="C219" s="216">
        <v>1</v>
      </c>
      <c r="D219" s="128"/>
      <c r="E219" s="216"/>
      <c r="F219" s="226"/>
      <c r="G219" s="216"/>
    </row>
    <row r="220" spans="1:7" s="224" customFormat="1">
      <c r="A220" s="216">
        <v>211</v>
      </c>
      <c r="B220" s="217" t="s">
        <v>294</v>
      </c>
      <c r="C220" s="216">
        <v>1</v>
      </c>
      <c r="D220" s="128"/>
      <c r="E220" s="216"/>
      <c r="F220" s="226"/>
      <c r="G220" s="216"/>
    </row>
    <row r="221" spans="1:7" s="224" customFormat="1">
      <c r="A221" s="216">
        <v>212</v>
      </c>
      <c r="B221" s="217" t="s">
        <v>295</v>
      </c>
      <c r="C221" s="216">
        <v>1</v>
      </c>
      <c r="D221" s="128"/>
      <c r="E221" s="216"/>
      <c r="F221" s="226"/>
      <c r="G221" s="216"/>
    </row>
    <row r="222" spans="1:7" s="224" customFormat="1">
      <c r="A222" s="216">
        <v>213</v>
      </c>
      <c r="B222" s="217" t="s">
        <v>296</v>
      </c>
      <c r="C222" s="216">
        <v>1</v>
      </c>
      <c r="D222" s="128"/>
      <c r="E222" s="216"/>
      <c r="F222" s="226"/>
      <c r="G222" s="216"/>
    </row>
    <row r="223" spans="1:7" s="224" customFormat="1">
      <c r="A223" s="216">
        <v>214</v>
      </c>
      <c r="B223" s="217" t="s">
        <v>297</v>
      </c>
      <c r="C223" s="216">
        <v>1</v>
      </c>
      <c r="D223" s="128"/>
      <c r="E223" s="216"/>
      <c r="F223" s="226"/>
      <c r="G223" s="216"/>
    </row>
    <row r="224" spans="1:7" s="224" customFormat="1">
      <c r="A224" s="216">
        <v>215</v>
      </c>
      <c r="B224" s="217" t="s">
        <v>298</v>
      </c>
      <c r="C224" s="216">
        <v>1</v>
      </c>
      <c r="D224" s="128"/>
      <c r="E224" s="216"/>
      <c r="F224" s="226"/>
      <c r="G224" s="216"/>
    </row>
    <row r="225" spans="1:7" s="224" customFormat="1">
      <c r="A225" s="216">
        <v>216</v>
      </c>
      <c r="B225" s="217" t="s">
        <v>299</v>
      </c>
      <c r="C225" s="216">
        <v>0</v>
      </c>
      <c r="D225" s="128"/>
      <c r="E225" s="216"/>
      <c r="F225" s="226"/>
      <c r="G225" s="216"/>
    </row>
    <row r="226" spans="1:7" s="224" customFormat="1">
      <c r="A226" s="216">
        <v>217</v>
      </c>
      <c r="B226" s="217" t="s">
        <v>300</v>
      </c>
      <c r="C226" s="216">
        <v>1</v>
      </c>
      <c r="D226" s="128"/>
      <c r="E226" s="216"/>
      <c r="F226" s="226"/>
      <c r="G226" s="216"/>
    </row>
    <row r="227" spans="1:7" s="224" customFormat="1">
      <c r="A227" s="216">
        <v>218</v>
      </c>
      <c r="B227" s="217" t="s">
        <v>301</v>
      </c>
      <c r="C227" s="216">
        <v>1</v>
      </c>
      <c r="D227" s="128"/>
      <c r="E227" s="216"/>
      <c r="F227" s="226"/>
      <c r="G227" s="216"/>
    </row>
    <row r="228" spans="1:7" s="224" customFormat="1">
      <c r="A228" s="216">
        <v>219</v>
      </c>
      <c r="B228" s="217" t="s">
        <v>302</v>
      </c>
      <c r="C228" s="216">
        <v>1</v>
      </c>
      <c r="D228" s="128"/>
      <c r="E228" s="216"/>
      <c r="F228" s="226"/>
      <c r="G228" s="216"/>
    </row>
    <row r="229" spans="1:7" s="224" customFormat="1">
      <c r="A229" s="216">
        <v>220</v>
      </c>
      <c r="B229" s="217" t="s">
        <v>303</v>
      </c>
      <c r="C229" s="216">
        <v>1</v>
      </c>
      <c r="D229" s="128"/>
      <c r="E229" s="216"/>
      <c r="F229" s="226"/>
      <c r="G229" s="216"/>
    </row>
    <row r="230" spans="1:7" s="224" customFormat="1">
      <c r="A230" s="216">
        <v>221</v>
      </c>
      <c r="B230" s="217" t="s">
        <v>304</v>
      </c>
      <c r="C230" s="216">
        <v>1</v>
      </c>
      <c r="D230" s="128"/>
      <c r="E230" s="216"/>
      <c r="F230" s="226"/>
      <c r="G230" s="216"/>
    </row>
    <row r="231" spans="1:7" s="224" customFormat="1">
      <c r="A231" s="216">
        <v>222</v>
      </c>
      <c r="B231" s="217" t="s">
        <v>305</v>
      </c>
      <c r="C231" s="216">
        <v>0</v>
      </c>
      <c r="D231" s="128"/>
      <c r="E231" s="216"/>
      <c r="F231" s="226"/>
      <c r="G231" s="216"/>
    </row>
    <row r="232" spans="1:7" s="224" customFormat="1">
      <c r="A232" s="216">
        <v>223</v>
      </c>
      <c r="B232" s="217" t="s">
        <v>306</v>
      </c>
      <c r="C232" s="216">
        <v>1</v>
      </c>
      <c r="D232" s="128"/>
      <c r="E232" s="216"/>
      <c r="F232" s="226"/>
      <c r="G232" s="216"/>
    </row>
    <row r="233" spans="1:7" s="224" customFormat="1">
      <c r="A233" s="216">
        <v>224</v>
      </c>
      <c r="B233" s="217" t="s">
        <v>307</v>
      </c>
      <c r="C233" s="216">
        <v>1</v>
      </c>
      <c r="D233" s="128"/>
      <c r="E233" s="216"/>
      <c r="F233" s="226"/>
      <c r="G233" s="216"/>
    </row>
    <row r="234" spans="1:7" s="224" customFormat="1">
      <c r="A234" s="216">
        <v>225</v>
      </c>
      <c r="B234" s="217" t="s">
        <v>308</v>
      </c>
      <c r="C234" s="216">
        <v>0</v>
      </c>
      <c r="D234" s="128"/>
      <c r="E234" s="216"/>
      <c r="F234" s="226"/>
      <c r="G234" s="216"/>
    </row>
    <row r="235" spans="1:7" s="224" customFormat="1">
      <c r="A235" s="216">
        <v>226</v>
      </c>
      <c r="B235" s="217" t="s">
        <v>309</v>
      </c>
      <c r="C235" s="216">
        <v>1</v>
      </c>
      <c r="D235" s="128"/>
      <c r="E235" s="216"/>
      <c r="F235" s="226"/>
      <c r="G235" s="216"/>
    </row>
    <row r="236" spans="1:7" s="224" customFormat="1">
      <c r="A236" s="216">
        <v>227</v>
      </c>
      <c r="B236" s="217" t="s">
        <v>310</v>
      </c>
      <c r="C236" s="216">
        <v>1</v>
      </c>
      <c r="D236" s="128"/>
      <c r="E236" s="216"/>
      <c r="F236" s="226"/>
      <c r="G236" s="216"/>
    </row>
    <row r="237" spans="1:7" s="224" customFormat="1">
      <c r="A237" s="216">
        <v>228</v>
      </c>
      <c r="B237" s="217" t="s">
        <v>311</v>
      </c>
      <c r="C237" s="216">
        <v>0</v>
      </c>
      <c r="D237" s="128"/>
      <c r="E237" s="216"/>
      <c r="F237" s="226"/>
      <c r="G237" s="216"/>
    </row>
    <row r="238" spans="1:7" s="224" customFormat="1">
      <c r="A238" s="216">
        <v>229</v>
      </c>
      <c r="B238" s="217" t="s">
        <v>312</v>
      </c>
      <c r="C238" s="216">
        <v>1</v>
      </c>
      <c r="D238" s="128"/>
      <c r="E238" s="216"/>
      <c r="F238" s="226"/>
      <c r="G238" s="216"/>
    </row>
    <row r="239" spans="1:7" s="224" customFormat="1">
      <c r="A239" s="216">
        <v>230</v>
      </c>
      <c r="B239" s="217" t="s">
        <v>313</v>
      </c>
      <c r="C239" s="216">
        <v>1</v>
      </c>
      <c r="D239" s="128"/>
      <c r="E239" s="216"/>
      <c r="F239" s="226"/>
      <c r="G239" s="216"/>
    </row>
    <row r="240" spans="1:7" s="224" customFormat="1">
      <c r="A240" s="216">
        <v>231</v>
      </c>
      <c r="B240" s="217" t="s">
        <v>314</v>
      </c>
      <c r="C240" s="216">
        <v>1</v>
      </c>
      <c r="D240" s="128"/>
      <c r="E240" s="216"/>
      <c r="F240" s="226"/>
      <c r="G240" s="216"/>
    </row>
    <row r="241" spans="1:7" s="224" customFormat="1">
      <c r="A241" s="216">
        <v>232</v>
      </c>
      <c r="B241" s="217" t="s">
        <v>315</v>
      </c>
      <c r="C241" s="216">
        <v>0</v>
      </c>
      <c r="D241" s="128"/>
      <c r="E241" s="216"/>
      <c r="F241" s="226"/>
      <c r="G241" s="216"/>
    </row>
    <row r="242" spans="1:7" s="224" customFormat="1">
      <c r="A242" s="216">
        <v>233</v>
      </c>
      <c r="B242" s="217" t="s">
        <v>316</v>
      </c>
      <c r="C242" s="216">
        <v>0</v>
      </c>
      <c r="D242" s="128"/>
      <c r="E242" s="216"/>
      <c r="F242" s="226"/>
      <c r="G242" s="216"/>
    </row>
    <row r="243" spans="1:7" s="224" customFormat="1">
      <c r="A243" s="216">
        <v>234</v>
      </c>
      <c r="B243" s="217" t="s">
        <v>317</v>
      </c>
      <c r="C243" s="216">
        <v>1</v>
      </c>
      <c r="D243" s="128"/>
      <c r="E243" s="216"/>
      <c r="F243" s="226"/>
      <c r="G243" s="216"/>
    </row>
    <row r="244" spans="1:7" s="224" customFormat="1">
      <c r="A244" s="216">
        <v>235</v>
      </c>
      <c r="B244" s="217" t="s">
        <v>318</v>
      </c>
      <c r="C244" s="216">
        <v>0</v>
      </c>
      <c r="D244" s="128"/>
      <c r="E244" s="216"/>
      <c r="F244" s="226"/>
      <c r="G244" s="216"/>
    </row>
    <row r="245" spans="1:7" s="224" customFormat="1">
      <c r="A245" s="216">
        <v>236</v>
      </c>
      <c r="B245" s="217" t="s">
        <v>319</v>
      </c>
      <c r="C245" s="216">
        <v>1</v>
      </c>
      <c r="D245" s="128"/>
      <c r="E245" s="216"/>
      <c r="F245" s="226"/>
      <c r="G245" s="216"/>
    </row>
    <row r="246" spans="1:7" s="224" customFormat="1">
      <c r="A246" s="216">
        <v>237</v>
      </c>
      <c r="B246" s="217" t="s">
        <v>320</v>
      </c>
      <c r="C246" s="216">
        <v>0</v>
      </c>
      <c r="D246" s="128"/>
      <c r="E246" s="216"/>
      <c r="F246" s="226"/>
      <c r="G246" s="216"/>
    </row>
    <row r="247" spans="1:7" s="224" customFormat="1">
      <c r="A247" s="216">
        <v>238</v>
      </c>
      <c r="B247" s="217" t="s">
        <v>321</v>
      </c>
      <c r="C247" s="216">
        <v>1</v>
      </c>
      <c r="D247" s="128"/>
      <c r="E247" s="216"/>
      <c r="F247" s="226"/>
      <c r="G247" s="216"/>
    </row>
    <row r="248" spans="1:7" s="224" customFormat="1">
      <c r="A248" s="216">
        <v>239</v>
      </c>
      <c r="B248" s="217" t="s">
        <v>322</v>
      </c>
      <c r="C248" s="216">
        <v>1</v>
      </c>
      <c r="D248" s="128"/>
      <c r="E248" s="216"/>
      <c r="F248" s="226"/>
      <c r="G248" s="216"/>
    </row>
    <row r="249" spans="1:7" s="224" customFormat="1">
      <c r="A249" s="216">
        <v>240</v>
      </c>
      <c r="B249" s="217" t="s">
        <v>323</v>
      </c>
      <c r="C249" s="216">
        <v>1</v>
      </c>
      <c r="D249" s="128"/>
      <c r="E249" s="216"/>
      <c r="F249" s="226"/>
      <c r="G249" s="216"/>
    </row>
    <row r="250" spans="1:7" s="224" customFormat="1">
      <c r="A250" s="216">
        <v>241</v>
      </c>
      <c r="B250" s="217" t="s">
        <v>324</v>
      </c>
      <c r="C250" s="216">
        <v>0</v>
      </c>
      <c r="D250" s="128"/>
      <c r="E250" s="216"/>
      <c r="F250" s="226"/>
      <c r="G250" s="216"/>
    </row>
    <row r="251" spans="1:7" s="224" customFormat="1">
      <c r="A251" s="216">
        <v>242</v>
      </c>
      <c r="B251" s="217" t="s">
        <v>325</v>
      </c>
      <c r="C251" s="216">
        <v>1</v>
      </c>
      <c r="D251" s="128"/>
      <c r="E251" s="216"/>
      <c r="F251" s="226"/>
      <c r="G251" s="216"/>
    </row>
    <row r="252" spans="1:7" s="224" customFormat="1">
      <c r="A252" s="216">
        <v>243</v>
      </c>
      <c r="B252" s="217" t="s">
        <v>326</v>
      </c>
      <c r="C252" s="216">
        <v>1</v>
      </c>
      <c r="D252" s="128"/>
      <c r="E252" s="216"/>
      <c r="F252" s="226"/>
      <c r="G252" s="216"/>
    </row>
    <row r="253" spans="1:7" s="224" customFormat="1">
      <c r="A253" s="216">
        <v>244</v>
      </c>
      <c r="B253" s="217" t="s">
        <v>327</v>
      </c>
      <c r="C253" s="216">
        <v>1</v>
      </c>
      <c r="D253" s="128"/>
      <c r="E253" s="216"/>
      <c r="F253" s="226"/>
      <c r="G253" s="216"/>
    </row>
    <row r="254" spans="1:7" s="224" customFormat="1">
      <c r="A254" s="216">
        <v>245</v>
      </c>
      <c r="B254" s="217" t="s">
        <v>328</v>
      </c>
      <c r="C254" s="216">
        <v>0</v>
      </c>
      <c r="D254" s="128"/>
      <c r="E254" s="216"/>
      <c r="F254" s="226"/>
      <c r="G254" s="216"/>
    </row>
    <row r="255" spans="1:7" s="224" customFormat="1">
      <c r="A255" s="216">
        <v>246</v>
      </c>
      <c r="B255" s="217" t="s">
        <v>329</v>
      </c>
      <c r="C255" s="216">
        <v>1</v>
      </c>
      <c r="D255" s="128"/>
      <c r="E255" s="216"/>
      <c r="F255" s="226"/>
      <c r="G255" s="216"/>
    </row>
    <row r="256" spans="1:7" s="224" customFormat="1">
      <c r="A256" s="216">
        <v>247</v>
      </c>
      <c r="B256" s="217" t="s">
        <v>330</v>
      </c>
      <c r="C256" s="216">
        <v>0</v>
      </c>
      <c r="D256" s="128"/>
      <c r="E256" s="216"/>
      <c r="F256" s="226"/>
      <c r="G256" s="216"/>
    </row>
    <row r="257" spans="1:7" s="224" customFormat="1">
      <c r="A257" s="216">
        <v>248</v>
      </c>
      <c r="B257" s="217" t="s">
        <v>331</v>
      </c>
      <c r="C257" s="216">
        <v>1</v>
      </c>
      <c r="D257" s="128"/>
      <c r="E257" s="216"/>
      <c r="F257" s="226"/>
      <c r="G257" s="216"/>
    </row>
    <row r="258" spans="1:7" s="224" customFormat="1">
      <c r="A258" s="216">
        <v>249</v>
      </c>
      <c r="B258" s="217" t="s">
        <v>332</v>
      </c>
      <c r="C258" s="216">
        <v>1</v>
      </c>
      <c r="D258" s="128"/>
      <c r="E258" s="216"/>
      <c r="F258" s="226"/>
      <c r="G258" s="216"/>
    </row>
    <row r="259" spans="1:7" s="224" customFormat="1">
      <c r="A259" s="216">
        <v>250</v>
      </c>
      <c r="B259" s="217" t="s">
        <v>333</v>
      </c>
      <c r="C259" s="216">
        <v>1</v>
      </c>
      <c r="D259" s="128"/>
      <c r="E259" s="216"/>
      <c r="F259" s="226"/>
      <c r="G259" s="216"/>
    </row>
    <row r="260" spans="1:7" s="224" customFormat="1">
      <c r="A260" s="216">
        <v>251</v>
      </c>
      <c r="B260" s="217" t="s">
        <v>334</v>
      </c>
      <c r="C260" s="216">
        <v>1</v>
      </c>
      <c r="D260" s="128"/>
      <c r="E260" s="216"/>
      <c r="F260" s="226"/>
      <c r="G260" s="216"/>
    </row>
    <row r="261" spans="1:7" s="224" customFormat="1">
      <c r="A261" s="216">
        <v>252</v>
      </c>
      <c r="B261" s="217" t="s">
        <v>335</v>
      </c>
      <c r="C261" s="216">
        <v>1</v>
      </c>
      <c r="D261" s="128"/>
      <c r="E261" s="216"/>
      <c r="F261" s="226"/>
      <c r="G261" s="216"/>
    </row>
    <row r="262" spans="1:7" s="224" customFormat="1">
      <c r="A262" s="216">
        <v>253</v>
      </c>
      <c r="B262" s="217" t="s">
        <v>336</v>
      </c>
      <c r="C262" s="216">
        <v>1</v>
      </c>
      <c r="D262" s="128"/>
      <c r="E262" s="216"/>
      <c r="F262" s="226"/>
      <c r="G262" s="216"/>
    </row>
    <row r="263" spans="1:7" s="224" customFormat="1">
      <c r="A263" s="216">
        <v>254</v>
      </c>
      <c r="B263" s="217" t="s">
        <v>337</v>
      </c>
      <c r="C263" s="216">
        <v>0</v>
      </c>
      <c r="D263" s="128"/>
      <c r="E263" s="216"/>
      <c r="F263" s="226"/>
      <c r="G263" s="216"/>
    </row>
    <row r="264" spans="1:7" s="224" customFormat="1">
      <c r="A264" s="216">
        <v>255</v>
      </c>
      <c r="B264" s="217" t="s">
        <v>338</v>
      </c>
      <c r="C264" s="216">
        <v>0</v>
      </c>
      <c r="D264" s="128"/>
      <c r="E264" s="216"/>
      <c r="F264" s="226"/>
      <c r="G264" s="216"/>
    </row>
    <row r="265" spans="1:7" s="224" customFormat="1">
      <c r="A265" s="216">
        <v>256</v>
      </c>
      <c r="B265" s="217" t="s">
        <v>339</v>
      </c>
      <c r="C265" s="216">
        <v>0</v>
      </c>
      <c r="D265" s="128"/>
      <c r="E265" s="216"/>
      <c r="F265" s="226"/>
      <c r="G265" s="216"/>
    </row>
    <row r="266" spans="1:7" s="224" customFormat="1">
      <c r="A266" s="216">
        <v>257</v>
      </c>
      <c r="B266" s="217" t="s">
        <v>340</v>
      </c>
      <c r="C266" s="216">
        <v>0</v>
      </c>
      <c r="D266" s="128"/>
      <c r="E266" s="216"/>
      <c r="F266" s="226"/>
      <c r="G266" s="216"/>
    </row>
    <row r="267" spans="1:7" s="224" customFormat="1">
      <c r="A267" s="216">
        <v>258</v>
      </c>
      <c r="B267" s="217" t="s">
        <v>341</v>
      </c>
      <c r="C267" s="216">
        <v>1</v>
      </c>
      <c r="D267" s="128"/>
      <c r="E267" s="216"/>
      <c r="F267" s="226"/>
      <c r="G267" s="216"/>
    </row>
    <row r="268" spans="1:7" s="224" customFormat="1">
      <c r="A268" s="216">
        <v>259</v>
      </c>
      <c r="B268" s="217" t="s">
        <v>342</v>
      </c>
      <c r="C268" s="216">
        <v>0</v>
      </c>
      <c r="D268" s="128"/>
      <c r="E268" s="216"/>
      <c r="F268" s="226"/>
      <c r="G268" s="216"/>
    </row>
    <row r="269" spans="1:7" s="224" customFormat="1">
      <c r="A269" s="216">
        <v>260</v>
      </c>
      <c r="B269" s="217" t="s">
        <v>343</v>
      </c>
      <c r="C269" s="216">
        <v>0</v>
      </c>
      <c r="D269" s="128"/>
      <c r="E269" s="216"/>
      <c r="F269" s="226"/>
      <c r="G269" s="216"/>
    </row>
    <row r="270" spans="1:7" s="224" customFormat="1">
      <c r="A270" s="216">
        <v>261</v>
      </c>
      <c r="B270" s="217" t="s">
        <v>344</v>
      </c>
      <c r="C270" s="216">
        <v>1</v>
      </c>
      <c r="D270" s="128"/>
      <c r="E270" s="216"/>
      <c r="F270" s="226"/>
      <c r="G270" s="216"/>
    </row>
    <row r="271" spans="1:7" s="224" customFormat="1">
      <c r="A271" s="216">
        <v>262</v>
      </c>
      <c r="B271" s="217" t="s">
        <v>345</v>
      </c>
      <c r="C271" s="216">
        <v>1</v>
      </c>
      <c r="D271" s="128"/>
      <c r="E271" s="216"/>
      <c r="F271" s="226"/>
      <c r="G271" s="216"/>
    </row>
    <row r="272" spans="1:7" s="224" customFormat="1">
      <c r="A272" s="216">
        <v>263</v>
      </c>
      <c r="B272" s="217" t="s">
        <v>346</v>
      </c>
      <c r="C272" s="216">
        <v>1</v>
      </c>
      <c r="D272" s="128"/>
      <c r="E272" s="216"/>
      <c r="F272" s="226"/>
      <c r="G272" s="216"/>
    </row>
    <row r="273" spans="1:7" s="224" customFormat="1">
      <c r="A273" s="216">
        <v>264</v>
      </c>
      <c r="B273" s="217" t="s">
        <v>347</v>
      </c>
      <c r="C273" s="216">
        <v>1</v>
      </c>
      <c r="D273" s="128"/>
      <c r="E273" s="216"/>
      <c r="F273" s="226"/>
      <c r="G273" s="216"/>
    </row>
    <row r="274" spans="1:7" s="224" customFormat="1">
      <c r="A274" s="216">
        <v>265</v>
      </c>
      <c r="B274" s="217" t="s">
        <v>348</v>
      </c>
      <c r="C274" s="216">
        <v>1</v>
      </c>
      <c r="D274" s="128"/>
      <c r="E274" s="216"/>
      <c r="F274" s="226"/>
      <c r="G274" s="216"/>
    </row>
    <row r="275" spans="1:7" s="224" customFormat="1">
      <c r="A275" s="216">
        <v>266</v>
      </c>
      <c r="B275" s="217" t="s">
        <v>349</v>
      </c>
      <c r="C275" s="216">
        <v>1</v>
      </c>
      <c r="D275" s="128"/>
      <c r="E275" s="216"/>
      <c r="F275" s="226"/>
      <c r="G275" s="216"/>
    </row>
    <row r="276" spans="1:7" s="224" customFormat="1">
      <c r="A276" s="216">
        <v>267</v>
      </c>
      <c r="B276" s="217" t="s">
        <v>350</v>
      </c>
      <c r="C276" s="216">
        <v>0</v>
      </c>
      <c r="D276" s="128"/>
      <c r="E276" s="216"/>
      <c r="F276" s="226"/>
      <c r="G276" s="216"/>
    </row>
    <row r="277" spans="1:7" s="224" customFormat="1">
      <c r="A277" s="216">
        <v>268</v>
      </c>
      <c r="B277" s="217" t="s">
        <v>351</v>
      </c>
      <c r="C277" s="216">
        <v>0</v>
      </c>
      <c r="D277" s="128"/>
      <c r="E277" s="216"/>
      <c r="F277" s="226"/>
      <c r="G277" s="216"/>
    </row>
    <row r="278" spans="1:7" s="224" customFormat="1">
      <c r="A278" s="216">
        <v>269</v>
      </c>
      <c r="B278" s="217" t="s">
        <v>352</v>
      </c>
      <c r="C278" s="216">
        <v>1</v>
      </c>
      <c r="D278" s="128"/>
      <c r="E278" s="216"/>
      <c r="F278" s="226"/>
      <c r="G278" s="216"/>
    </row>
    <row r="279" spans="1:7" s="224" customFormat="1">
      <c r="A279" s="216">
        <v>270</v>
      </c>
      <c r="B279" s="217" t="s">
        <v>353</v>
      </c>
      <c r="C279" s="216">
        <v>0</v>
      </c>
      <c r="D279" s="128" t="s">
        <v>677</v>
      </c>
      <c r="E279" s="216"/>
      <c r="F279" s="226"/>
      <c r="G279" s="216"/>
    </row>
    <row r="280" spans="1:7" s="224" customFormat="1">
      <c r="A280" s="216">
        <v>271</v>
      </c>
      <c r="B280" s="217" t="s">
        <v>354</v>
      </c>
      <c r="C280" s="216">
        <v>1</v>
      </c>
      <c r="D280" s="128"/>
      <c r="E280" s="216"/>
      <c r="F280" s="226"/>
      <c r="G280" s="216"/>
    </row>
    <row r="281" spans="1:7" s="224" customFormat="1">
      <c r="A281" s="216">
        <v>272</v>
      </c>
      <c r="B281" s="217" t="s">
        <v>355</v>
      </c>
      <c r="C281" s="216">
        <v>1</v>
      </c>
      <c r="D281" s="128"/>
      <c r="E281" s="216"/>
      <c r="F281" s="226"/>
      <c r="G281" s="216"/>
    </row>
    <row r="282" spans="1:7" s="224" customFormat="1">
      <c r="A282" s="216">
        <v>273</v>
      </c>
      <c r="B282" s="217" t="s">
        <v>356</v>
      </c>
      <c r="C282" s="216">
        <v>1</v>
      </c>
      <c r="D282" s="128" t="s">
        <v>677</v>
      </c>
      <c r="E282" s="216"/>
      <c r="F282" s="226"/>
      <c r="G282" s="216"/>
    </row>
    <row r="283" spans="1:7" s="224" customFormat="1">
      <c r="A283" s="216">
        <v>274</v>
      </c>
      <c r="B283" s="217" t="s">
        <v>357</v>
      </c>
      <c r="C283" s="216">
        <v>1</v>
      </c>
      <c r="D283" s="128"/>
      <c r="E283" s="216"/>
      <c r="F283" s="226"/>
      <c r="G283" s="216"/>
    </row>
    <row r="284" spans="1:7" s="224" customFormat="1">
      <c r="A284" s="216">
        <v>275</v>
      </c>
      <c r="B284" s="217" t="s">
        <v>358</v>
      </c>
      <c r="C284" s="216">
        <v>1</v>
      </c>
      <c r="D284" s="128"/>
      <c r="E284" s="216"/>
      <c r="F284" s="226"/>
      <c r="G284" s="216"/>
    </row>
    <row r="285" spans="1:7" s="224" customFormat="1">
      <c r="A285" s="216">
        <v>276</v>
      </c>
      <c r="B285" s="217" t="s">
        <v>359</v>
      </c>
      <c r="C285" s="216">
        <v>1</v>
      </c>
      <c r="D285" s="128"/>
      <c r="E285" s="216"/>
      <c r="F285" s="226"/>
      <c r="G285" s="216"/>
    </row>
    <row r="286" spans="1:7" s="224" customFormat="1">
      <c r="A286" s="216">
        <v>277</v>
      </c>
      <c r="B286" s="217" t="s">
        <v>360</v>
      </c>
      <c r="C286" s="216">
        <v>1</v>
      </c>
      <c r="D286" s="128"/>
      <c r="E286" s="216"/>
      <c r="F286" s="226"/>
      <c r="G286" s="216"/>
    </row>
    <row r="287" spans="1:7" s="224" customFormat="1">
      <c r="A287" s="216">
        <v>278</v>
      </c>
      <c r="B287" s="217" t="s">
        <v>361</v>
      </c>
      <c r="C287" s="216">
        <v>1</v>
      </c>
      <c r="D287" s="128"/>
      <c r="E287" s="216"/>
      <c r="F287" s="226"/>
      <c r="G287" s="216"/>
    </row>
    <row r="288" spans="1:7" s="224" customFormat="1">
      <c r="A288" s="216">
        <v>279</v>
      </c>
      <c r="B288" s="217" t="s">
        <v>362</v>
      </c>
      <c r="C288" s="216">
        <v>0</v>
      </c>
      <c r="D288" s="128"/>
      <c r="E288" s="216"/>
      <c r="F288" s="226"/>
      <c r="G288" s="216"/>
    </row>
    <row r="289" spans="1:7" s="224" customFormat="1">
      <c r="A289" s="216">
        <v>280</v>
      </c>
      <c r="B289" s="217" t="s">
        <v>363</v>
      </c>
      <c r="C289" s="216">
        <v>0</v>
      </c>
      <c r="D289" s="128"/>
      <c r="E289" s="216"/>
      <c r="F289" s="226"/>
      <c r="G289" s="216"/>
    </row>
    <row r="290" spans="1:7" s="224" customFormat="1">
      <c r="A290" s="216">
        <v>281</v>
      </c>
      <c r="B290" s="217" t="s">
        <v>364</v>
      </c>
      <c r="C290" s="216">
        <v>1</v>
      </c>
      <c r="D290" s="128"/>
      <c r="E290" s="216"/>
      <c r="F290" s="226"/>
      <c r="G290" s="216"/>
    </row>
    <row r="291" spans="1:7" s="224" customFormat="1">
      <c r="A291" s="216">
        <v>282</v>
      </c>
      <c r="B291" s="217" t="s">
        <v>365</v>
      </c>
      <c r="C291" s="216">
        <v>0</v>
      </c>
      <c r="D291" s="128"/>
      <c r="E291" s="216"/>
      <c r="F291" s="226"/>
      <c r="G291" s="216"/>
    </row>
    <row r="292" spans="1:7" s="224" customFormat="1">
      <c r="A292" s="216">
        <v>283</v>
      </c>
      <c r="B292" s="217" t="s">
        <v>366</v>
      </c>
      <c r="C292" s="216">
        <v>0</v>
      </c>
      <c r="D292" s="128"/>
      <c r="E292" s="216"/>
      <c r="F292" s="226"/>
      <c r="G292" s="216"/>
    </row>
    <row r="293" spans="1:7" s="224" customFormat="1">
      <c r="A293" s="216">
        <v>284</v>
      </c>
      <c r="B293" s="217" t="s">
        <v>367</v>
      </c>
      <c r="C293" s="216">
        <v>1</v>
      </c>
      <c r="D293" s="128"/>
      <c r="E293" s="216"/>
      <c r="F293" s="226"/>
      <c r="G293" s="216"/>
    </row>
    <row r="294" spans="1:7" s="224" customFormat="1">
      <c r="A294" s="216">
        <v>285</v>
      </c>
      <c r="B294" s="217" t="s">
        <v>368</v>
      </c>
      <c r="C294" s="216">
        <v>1</v>
      </c>
      <c r="D294" s="128"/>
      <c r="E294" s="216"/>
      <c r="F294" s="226"/>
      <c r="G294" s="216"/>
    </row>
    <row r="295" spans="1:7" s="224" customFormat="1">
      <c r="A295" s="216">
        <v>286</v>
      </c>
      <c r="B295" s="217" t="s">
        <v>369</v>
      </c>
      <c r="C295" s="216">
        <v>0</v>
      </c>
      <c r="D295" s="128"/>
      <c r="E295" s="216"/>
      <c r="F295" s="226"/>
      <c r="G295" s="216"/>
    </row>
    <row r="296" spans="1:7" s="224" customFormat="1">
      <c r="A296" s="216">
        <v>287</v>
      </c>
      <c r="B296" s="217" t="s">
        <v>370</v>
      </c>
      <c r="C296" s="216">
        <v>1</v>
      </c>
      <c r="D296" s="128"/>
      <c r="E296" s="216"/>
      <c r="F296" s="226"/>
      <c r="G296" s="216"/>
    </row>
    <row r="297" spans="1:7" s="224" customFormat="1">
      <c r="A297" s="216">
        <v>288</v>
      </c>
      <c r="B297" s="217" t="s">
        <v>371</v>
      </c>
      <c r="C297" s="216">
        <v>1</v>
      </c>
      <c r="D297" s="128"/>
      <c r="E297" s="216"/>
      <c r="F297" s="226"/>
      <c r="G297" s="216"/>
    </row>
    <row r="298" spans="1:7" s="224" customFormat="1">
      <c r="A298" s="216">
        <v>289</v>
      </c>
      <c r="B298" s="217" t="s">
        <v>372</v>
      </c>
      <c r="C298" s="216">
        <v>1</v>
      </c>
      <c r="D298" s="128"/>
      <c r="E298" s="216"/>
      <c r="F298" s="226"/>
      <c r="G298" s="216"/>
    </row>
    <row r="299" spans="1:7" s="224" customFormat="1">
      <c r="A299" s="216">
        <v>290</v>
      </c>
      <c r="B299" s="217" t="s">
        <v>373</v>
      </c>
      <c r="C299" s="216">
        <v>1</v>
      </c>
      <c r="D299" s="128"/>
      <c r="E299" s="216"/>
      <c r="F299" s="226"/>
      <c r="G299" s="216"/>
    </row>
    <row r="300" spans="1:7" s="224" customFormat="1">
      <c r="A300" s="216">
        <v>291</v>
      </c>
      <c r="B300" s="217" t="s">
        <v>374</v>
      </c>
      <c r="C300" s="216">
        <v>1</v>
      </c>
      <c r="D300" s="128"/>
      <c r="E300" s="216"/>
      <c r="F300" s="226"/>
      <c r="G300" s="216"/>
    </row>
    <row r="301" spans="1:7" s="224" customFormat="1">
      <c r="A301" s="216">
        <v>292</v>
      </c>
      <c r="B301" s="217" t="s">
        <v>375</v>
      </c>
      <c r="C301" s="216">
        <v>1</v>
      </c>
      <c r="D301" s="128"/>
      <c r="E301" s="216"/>
      <c r="F301" s="226"/>
      <c r="G301" s="216"/>
    </row>
    <row r="302" spans="1:7" s="224" customFormat="1">
      <c r="A302" s="216">
        <v>293</v>
      </c>
      <c r="B302" s="217" t="s">
        <v>376</v>
      </c>
      <c r="C302" s="216">
        <v>1</v>
      </c>
      <c r="D302" s="128"/>
      <c r="E302" s="216"/>
      <c r="F302" s="226"/>
      <c r="G302" s="216"/>
    </row>
    <row r="303" spans="1:7" s="224" customFormat="1">
      <c r="A303" s="216">
        <v>294</v>
      </c>
      <c r="B303" s="217" t="s">
        <v>377</v>
      </c>
      <c r="C303" s="216">
        <v>0</v>
      </c>
      <c r="D303" s="128"/>
      <c r="E303" s="216"/>
      <c r="F303" s="226"/>
      <c r="G303" s="216"/>
    </row>
    <row r="304" spans="1:7" s="224" customFormat="1">
      <c r="A304" s="216">
        <v>295</v>
      </c>
      <c r="B304" s="217" t="s">
        <v>378</v>
      </c>
      <c r="C304" s="216">
        <v>1</v>
      </c>
      <c r="D304" s="128"/>
      <c r="E304" s="216"/>
      <c r="F304" s="226"/>
      <c r="G304" s="216"/>
    </row>
    <row r="305" spans="1:7" s="224" customFormat="1">
      <c r="A305" s="216">
        <v>296</v>
      </c>
      <c r="B305" s="217" t="s">
        <v>379</v>
      </c>
      <c r="C305" s="216">
        <v>1</v>
      </c>
      <c r="D305" s="128"/>
      <c r="E305" s="216"/>
      <c r="F305" s="226"/>
      <c r="G305" s="216"/>
    </row>
    <row r="306" spans="1:7" s="224" customFormat="1">
      <c r="A306" s="216">
        <v>297</v>
      </c>
      <c r="B306" s="217" t="s">
        <v>380</v>
      </c>
      <c r="C306" s="216">
        <v>0</v>
      </c>
      <c r="D306" s="128"/>
      <c r="E306" s="216"/>
      <c r="F306" s="226"/>
      <c r="G306" s="216"/>
    </row>
    <row r="307" spans="1:7" s="224" customFormat="1">
      <c r="A307" s="216">
        <v>298</v>
      </c>
      <c r="B307" s="217" t="s">
        <v>381</v>
      </c>
      <c r="C307" s="216">
        <v>1</v>
      </c>
      <c r="D307" s="128"/>
      <c r="E307" s="216"/>
      <c r="F307" s="226"/>
      <c r="G307" s="216"/>
    </row>
    <row r="308" spans="1:7" s="224" customFormat="1">
      <c r="A308" s="216">
        <v>299</v>
      </c>
      <c r="B308" s="217" t="s">
        <v>382</v>
      </c>
      <c r="C308" s="216">
        <v>0</v>
      </c>
      <c r="D308" s="128"/>
      <c r="E308" s="216"/>
      <c r="F308" s="226"/>
      <c r="G308" s="216"/>
    </row>
    <row r="309" spans="1:7" s="224" customFormat="1">
      <c r="A309" s="216">
        <v>300</v>
      </c>
      <c r="B309" s="217" t="s">
        <v>383</v>
      </c>
      <c r="C309" s="216">
        <v>1</v>
      </c>
      <c r="D309" s="128"/>
      <c r="E309" s="216"/>
      <c r="F309" s="226"/>
      <c r="G309" s="216"/>
    </row>
    <row r="310" spans="1:7" s="224" customFormat="1">
      <c r="A310" s="216">
        <v>301</v>
      </c>
      <c r="B310" s="217" t="s">
        <v>384</v>
      </c>
      <c r="C310" s="216">
        <v>1</v>
      </c>
      <c r="D310" s="128"/>
      <c r="E310" s="216"/>
      <c r="F310" s="226"/>
      <c r="G310" s="216"/>
    </row>
    <row r="311" spans="1:7" s="224" customFormat="1">
      <c r="A311" s="216">
        <v>302</v>
      </c>
      <c r="B311" s="217" t="s">
        <v>385</v>
      </c>
      <c r="C311" s="216">
        <v>0</v>
      </c>
      <c r="D311" s="128"/>
      <c r="E311" s="216"/>
      <c r="F311" s="226"/>
      <c r="G311" s="216"/>
    </row>
    <row r="312" spans="1:7" s="224" customFormat="1">
      <c r="A312" s="216">
        <v>303</v>
      </c>
      <c r="B312" s="217" t="s">
        <v>386</v>
      </c>
      <c r="C312" s="216">
        <v>0</v>
      </c>
      <c r="D312" s="128"/>
      <c r="E312" s="216"/>
      <c r="F312" s="226"/>
      <c r="G312" s="216"/>
    </row>
    <row r="313" spans="1:7" s="224" customFormat="1">
      <c r="A313" s="216">
        <v>304</v>
      </c>
      <c r="B313" s="217" t="s">
        <v>387</v>
      </c>
      <c r="C313" s="216">
        <v>1</v>
      </c>
      <c r="D313" s="128"/>
      <c r="E313" s="216"/>
      <c r="F313" s="226"/>
      <c r="G313" s="216"/>
    </row>
    <row r="314" spans="1:7" s="224" customFormat="1">
      <c r="A314" s="216">
        <v>305</v>
      </c>
      <c r="B314" s="217" t="s">
        <v>388</v>
      </c>
      <c r="C314" s="216">
        <v>1</v>
      </c>
      <c r="D314" s="128"/>
      <c r="E314" s="216"/>
      <c r="F314" s="226"/>
      <c r="G314" s="216"/>
    </row>
    <row r="315" spans="1:7" s="224" customFormat="1">
      <c r="A315" s="216">
        <v>306</v>
      </c>
      <c r="B315" s="217" t="s">
        <v>389</v>
      </c>
      <c r="C315" s="216">
        <v>1</v>
      </c>
      <c r="D315" s="128"/>
      <c r="E315" s="216"/>
      <c r="F315" s="226"/>
      <c r="G315" s="216"/>
    </row>
    <row r="316" spans="1:7" s="224" customFormat="1">
      <c r="A316" s="216">
        <v>307</v>
      </c>
      <c r="B316" s="217" t="s">
        <v>390</v>
      </c>
      <c r="C316" s="216">
        <v>1</v>
      </c>
      <c r="D316" s="128"/>
      <c r="E316" s="216"/>
      <c r="F316" s="226"/>
      <c r="G316" s="216"/>
    </row>
    <row r="317" spans="1:7" s="224" customFormat="1">
      <c r="A317" s="216">
        <v>308</v>
      </c>
      <c r="B317" s="217" t="s">
        <v>391</v>
      </c>
      <c r="C317" s="216">
        <v>1</v>
      </c>
      <c r="D317" s="128"/>
      <c r="E317" s="216"/>
      <c r="F317" s="226"/>
      <c r="G317" s="216"/>
    </row>
    <row r="318" spans="1:7" s="224" customFormat="1">
      <c r="A318" s="216">
        <v>309</v>
      </c>
      <c r="B318" s="217" t="s">
        <v>392</v>
      </c>
      <c r="C318" s="216">
        <v>1</v>
      </c>
      <c r="D318" s="128"/>
      <c r="E318" s="216"/>
      <c r="F318" s="226"/>
      <c r="G318" s="216"/>
    </row>
    <row r="319" spans="1:7" s="224" customFormat="1">
      <c r="A319" s="216">
        <v>310</v>
      </c>
      <c r="B319" s="217" t="s">
        <v>393</v>
      </c>
      <c r="C319" s="216">
        <v>1</v>
      </c>
      <c r="D319" s="128"/>
      <c r="E319" s="216"/>
      <c r="F319" s="226"/>
      <c r="G319" s="216"/>
    </row>
    <row r="320" spans="1:7" s="224" customFormat="1">
      <c r="A320" s="216">
        <v>311</v>
      </c>
      <c r="B320" s="217" t="s">
        <v>394</v>
      </c>
      <c r="C320" s="216">
        <v>0</v>
      </c>
      <c r="D320" s="128"/>
      <c r="E320" s="216"/>
      <c r="F320" s="226"/>
      <c r="G320" s="216"/>
    </row>
    <row r="321" spans="1:7" s="224" customFormat="1">
      <c r="A321" s="216">
        <v>312</v>
      </c>
      <c r="B321" s="217" t="s">
        <v>395</v>
      </c>
      <c r="C321" s="216">
        <v>0</v>
      </c>
      <c r="D321" s="128"/>
      <c r="E321" s="216"/>
      <c r="F321" s="226"/>
      <c r="G321" s="216"/>
    </row>
    <row r="322" spans="1:7" s="224" customFormat="1">
      <c r="A322" s="216">
        <v>313</v>
      </c>
      <c r="B322" s="217" t="s">
        <v>396</v>
      </c>
      <c r="C322" s="216">
        <v>0</v>
      </c>
      <c r="D322" s="128"/>
      <c r="E322" s="216"/>
      <c r="F322" s="226"/>
      <c r="G322" s="216"/>
    </row>
    <row r="323" spans="1:7" s="224" customFormat="1">
      <c r="A323" s="216">
        <v>314</v>
      </c>
      <c r="B323" s="217" t="s">
        <v>397</v>
      </c>
      <c r="C323" s="216">
        <v>1</v>
      </c>
      <c r="D323" s="128"/>
      <c r="E323" s="216"/>
      <c r="F323" s="226"/>
      <c r="G323" s="216"/>
    </row>
    <row r="324" spans="1:7" s="224" customFormat="1">
      <c r="A324" s="216">
        <v>315</v>
      </c>
      <c r="B324" s="217" t="s">
        <v>398</v>
      </c>
      <c r="C324" s="216">
        <v>1</v>
      </c>
      <c r="D324" s="128"/>
      <c r="E324" s="216"/>
      <c r="F324" s="226"/>
      <c r="G324" s="216"/>
    </row>
    <row r="325" spans="1:7" s="224" customFormat="1">
      <c r="A325" s="216">
        <v>316</v>
      </c>
      <c r="B325" s="217" t="s">
        <v>399</v>
      </c>
      <c r="C325" s="216">
        <v>1</v>
      </c>
      <c r="D325" s="128"/>
      <c r="E325" s="216"/>
      <c r="F325" s="226"/>
      <c r="G325" s="216"/>
    </row>
    <row r="326" spans="1:7" s="224" customFormat="1">
      <c r="A326" s="216">
        <v>317</v>
      </c>
      <c r="B326" s="217" t="s">
        <v>400</v>
      </c>
      <c r="C326" s="216">
        <v>1</v>
      </c>
      <c r="D326" s="128"/>
      <c r="E326" s="216"/>
      <c r="F326" s="226"/>
      <c r="G326" s="216"/>
    </row>
    <row r="327" spans="1:7" s="224" customFormat="1">
      <c r="A327" s="216">
        <v>318</v>
      </c>
      <c r="B327" s="217" t="s">
        <v>401</v>
      </c>
      <c r="C327" s="216">
        <v>1</v>
      </c>
      <c r="D327" s="128"/>
      <c r="E327" s="216"/>
      <c r="F327" s="226"/>
      <c r="G327" s="216"/>
    </row>
    <row r="328" spans="1:7" s="224" customFormat="1">
      <c r="A328" s="216">
        <v>319</v>
      </c>
      <c r="B328" s="217" t="s">
        <v>402</v>
      </c>
      <c r="C328" s="216">
        <v>0</v>
      </c>
      <c r="D328" s="128"/>
      <c r="E328" s="216"/>
      <c r="F328" s="226"/>
      <c r="G328" s="216"/>
    </row>
    <row r="329" spans="1:7" s="224" customFormat="1">
      <c r="A329" s="216">
        <v>320</v>
      </c>
      <c r="B329" s="217" t="s">
        <v>403</v>
      </c>
      <c r="C329" s="216">
        <v>0</v>
      </c>
      <c r="D329" s="128"/>
      <c r="E329" s="216"/>
      <c r="F329" s="226"/>
      <c r="G329" s="216"/>
    </row>
    <row r="330" spans="1:7" s="224" customFormat="1">
      <c r="A330" s="216">
        <v>321</v>
      </c>
      <c r="B330" s="217" t="s">
        <v>404</v>
      </c>
      <c r="C330" s="216">
        <v>1</v>
      </c>
      <c r="D330" s="128"/>
      <c r="E330" s="216"/>
      <c r="F330" s="226"/>
      <c r="G330" s="216"/>
    </row>
    <row r="331" spans="1:7" s="224" customFormat="1">
      <c r="A331" s="216">
        <v>322</v>
      </c>
      <c r="B331" s="217" t="s">
        <v>405</v>
      </c>
      <c r="C331" s="216">
        <v>1</v>
      </c>
      <c r="D331" s="128"/>
      <c r="E331" s="216"/>
      <c r="F331" s="226"/>
      <c r="G331" s="216"/>
    </row>
    <row r="332" spans="1:7" s="224" customFormat="1">
      <c r="A332" s="216">
        <v>323</v>
      </c>
      <c r="B332" s="217" t="s">
        <v>406</v>
      </c>
      <c r="C332" s="216">
        <v>1</v>
      </c>
      <c r="D332" s="128"/>
      <c r="E332" s="216"/>
      <c r="F332" s="226"/>
      <c r="G332" s="216"/>
    </row>
    <row r="333" spans="1:7" s="224" customFormat="1">
      <c r="A333" s="216">
        <v>324</v>
      </c>
      <c r="B333" s="217" t="s">
        <v>407</v>
      </c>
      <c r="C333" s="216">
        <v>0</v>
      </c>
      <c r="D333" s="128"/>
      <c r="E333" s="216"/>
      <c r="F333" s="226"/>
      <c r="G333" s="216"/>
    </row>
    <row r="334" spans="1:7" s="224" customFormat="1">
      <c r="A334" s="216">
        <v>325</v>
      </c>
      <c r="B334" s="217" t="s">
        <v>408</v>
      </c>
      <c r="C334" s="216">
        <v>1</v>
      </c>
      <c r="D334" s="128"/>
      <c r="E334" s="216"/>
      <c r="F334" s="226"/>
      <c r="G334" s="216"/>
    </row>
    <row r="335" spans="1:7" s="224" customFormat="1">
      <c r="A335" s="216">
        <v>326</v>
      </c>
      <c r="B335" s="217" t="s">
        <v>409</v>
      </c>
      <c r="C335" s="216">
        <v>1</v>
      </c>
      <c r="D335" s="128"/>
      <c r="E335" s="216"/>
      <c r="F335" s="226"/>
      <c r="G335" s="216"/>
    </row>
    <row r="336" spans="1:7" s="224" customFormat="1">
      <c r="A336" s="216">
        <v>327</v>
      </c>
      <c r="B336" s="217" t="s">
        <v>410</v>
      </c>
      <c r="C336" s="216">
        <v>1</v>
      </c>
      <c r="D336" s="128"/>
      <c r="E336" s="216"/>
      <c r="F336" s="226"/>
      <c r="G336" s="216"/>
    </row>
    <row r="337" spans="1:7" s="224" customFormat="1">
      <c r="A337" s="216">
        <v>328</v>
      </c>
      <c r="B337" s="217" t="s">
        <v>411</v>
      </c>
      <c r="C337" s="216">
        <v>0</v>
      </c>
      <c r="D337" s="128"/>
      <c r="E337" s="216"/>
      <c r="F337" s="226"/>
      <c r="G337" s="216"/>
    </row>
    <row r="338" spans="1:7" s="224" customFormat="1">
      <c r="A338" s="216">
        <v>329</v>
      </c>
      <c r="B338" s="217" t="s">
        <v>412</v>
      </c>
      <c r="C338" s="216">
        <v>0</v>
      </c>
      <c r="D338" s="128"/>
      <c r="E338" s="216"/>
      <c r="F338" s="226"/>
      <c r="G338" s="216"/>
    </row>
    <row r="339" spans="1:7" s="224" customFormat="1">
      <c r="A339" s="216">
        <v>330</v>
      </c>
      <c r="B339" s="217" t="s">
        <v>413</v>
      </c>
      <c r="C339" s="216">
        <v>1</v>
      </c>
      <c r="D339" s="128"/>
      <c r="E339" s="216"/>
      <c r="F339" s="226"/>
      <c r="G339" s="216"/>
    </row>
    <row r="340" spans="1:7" s="224" customFormat="1">
      <c r="A340" s="216">
        <v>331</v>
      </c>
      <c r="B340" s="217" t="s">
        <v>414</v>
      </c>
      <c r="C340" s="216">
        <v>1</v>
      </c>
      <c r="D340" s="128"/>
      <c r="E340" s="216"/>
      <c r="F340" s="226"/>
      <c r="G340" s="216"/>
    </row>
    <row r="341" spans="1:7" s="224" customFormat="1">
      <c r="A341" s="216">
        <v>332</v>
      </c>
      <c r="B341" s="217" t="s">
        <v>415</v>
      </c>
      <c r="C341" s="216">
        <v>1</v>
      </c>
      <c r="D341" s="128"/>
      <c r="E341" s="216"/>
      <c r="F341" s="226"/>
      <c r="G341" s="216"/>
    </row>
    <row r="342" spans="1:7" s="224" customFormat="1">
      <c r="A342" s="216">
        <v>333</v>
      </c>
      <c r="B342" s="217" t="s">
        <v>416</v>
      </c>
      <c r="C342" s="216">
        <v>0</v>
      </c>
      <c r="D342" s="128"/>
      <c r="E342" s="216"/>
      <c r="F342" s="226"/>
      <c r="G342" s="216"/>
    </row>
    <row r="343" spans="1:7" s="224" customFormat="1">
      <c r="A343" s="216">
        <v>334</v>
      </c>
      <c r="B343" s="217" t="s">
        <v>417</v>
      </c>
      <c r="C343" s="216">
        <v>0</v>
      </c>
      <c r="D343" s="128"/>
      <c r="E343" s="216"/>
      <c r="F343" s="226"/>
      <c r="G343" s="216"/>
    </row>
    <row r="344" spans="1:7" s="224" customFormat="1">
      <c r="A344" s="216">
        <v>335</v>
      </c>
      <c r="B344" s="217" t="s">
        <v>418</v>
      </c>
      <c r="C344" s="216">
        <v>1</v>
      </c>
      <c r="D344" s="128"/>
      <c r="E344" s="216"/>
      <c r="F344" s="226"/>
      <c r="G344" s="216"/>
    </row>
    <row r="345" spans="1:7" s="224" customFormat="1">
      <c r="A345" s="216">
        <v>336</v>
      </c>
      <c r="B345" s="217" t="s">
        <v>419</v>
      </c>
      <c r="C345" s="216">
        <v>1</v>
      </c>
      <c r="D345" s="128" t="s">
        <v>679</v>
      </c>
      <c r="E345" s="216"/>
      <c r="F345" s="226"/>
      <c r="G345" s="216"/>
    </row>
    <row r="346" spans="1:7" s="224" customFormat="1">
      <c r="A346" s="216">
        <v>337</v>
      </c>
      <c r="B346" s="217" t="s">
        <v>420</v>
      </c>
      <c r="C346" s="216">
        <v>1</v>
      </c>
      <c r="D346" s="128"/>
      <c r="E346" s="216"/>
      <c r="F346" s="226"/>
      <c r="G346" s="216"/>
    </row>
    <row r="347" spans="1:7" s="224" customFormat="1">
      <c r="A347" s="216">
        <v>338</v>
      </c>
      <c r="B347" s="217" t="s">
        <v>421</v>
      </c>
      <c r="C347" s="216">
        <v>0</v>
      </c>
      <c r="D347" s="128"/>
      <c r="E347" s="216"/>
      <c r="F347" s="226"/>
      <c r="G347" s="216"/>
    </row>
    <row r="348" spans="1:7" s="224" customFormat="1">
      <c r="A348" s="216">
        <v>339</v>
      </c>
      <c r="B348" s="217" t="s">
        <v>422</v>
      </c>
      <c r="C348" s="216">
        <v>0</v>
      </c>
      <c r="D348" s="128"/>
      <c r="E348" s="216"/>
      <c r="F348" s="226"/>
      <c r="G348" s="216"/>
    </row>
    <row r="349" spans="1:7" s="224" customFormat="1">
      <c r="A349" s="216">
        <v>340</v>
      </c>
      <c r="B349" s="217" t="s">
        <v>423</v>
      </c>
      <c r="C349" s="216">
        <v>1</v>
      </c>
      <c r="D349" s="128"/>
      <c r="E349" s="216"/>
      <c r="F349" s="226"/>
      <c r="G349" s="216"/>
    </row>
    <row r="350" spans="1:7" s="224" customFormat="1">
      <c r="A350" s="216">
        <v>341</v>
      </c>
      <c r="B350" s="217" t="s">
        <v>424</v>
      </c>
      <c r="C350" s="216">
        <v>1</v>
      </c>
      <c r="D350" s="128"/>
      <c r="E350" s="216"/>
      <c r="F350" s="226"/>
      <c r="G350" s="216"/>
    </row>
    <row r="351" spans="1:7" s="224" customFormat="1">
      <c r="A351" s="216">
        <v>342</v>
      </c>
      <c r="B351" s="217" t="s">
        <v>425</v>
      </c>
      <c r="C351" s="216">
        <v>1</v>
      </c>
      <c r="D351" s="128"/>
      <c r="E351" s="216"/>
      <c r="F351" s="226"/>
      <c r="G351" s="216"/>
    </row>
    <row r="352" spans="1:7" s="224" customFormat="1">
      <c r="A352" s="216">
        <v>343</v>
      </c>
      <c r="B352" s="217" t="s">
        <v>426</v>
      </c>
      <c r="C352" s="216">
        <v>1</v>
      </c>
      <c r="D352" s="128"/>
      <c r="E352" s="216"/>
      <c r="F352" s="226"/>
      <c r="G352" s="216"/>
    </row>
    <row r="353" spans="1:7" s="224" customFormat="1">
      <c r="A353" s="216">
        <v>344</v>
      </c>
      <c r="B353" s="217" t="s">
        <v>427</v>
      </c>
      <c r="C353" s="216">
        <v>1</v>
      </c>
      <c r="D353" s="128"/>
      <c r="E353" s="216"/>
      <c r="F353" s="226"/>
      <c r="G353" s="216"/>
    </row>
    <row r="354" spans="1:7" s="224" customFormat="1">
      <c r="A354" s="216">
        <v>345</v>
      </c>
      <c r="B354" s="217" t="s">
        <v>428</v>
      </c>
      <c r="C354" s="216">
        <v>0</v>
      </c>
      <c r="D354" s="128"/>
      <c r="E354" s="216"/>
      <c r="F354" s="226"/>
      <c r="G354" s="216"/>
    </row>
    <row r="355" spans="1:7" s="224" customFormat="1">
      <c r="A355" s="216">
        <v>346</v>
      </c>
      <c r="B355" s="217" t="s">
        <v>429</v>
      </c>
      <c r="C355" s="216">
        <v>1</v>
      </c>
      <c r="D355" s="128"/>
      <c r="E355" s="216"/>
      <c r="F355" s="226"/>
      <c r="G355" s="216"/>
    </row>
    <row r="356" spans="1:7" s="224" customFormat="1">
      <c r="A356" s="216">
        <v>347</v>
      </c>
      <c r="B356" s="217" t="s">
        <v>430</v>
      </c>
      <c r="C356" s="216">
        <v>1</v>
      </c>
      <c r="D356" s="128"/>
      <c r="E356" s="216"/>
      <c r="F356" s="226"/>
      <c r="G356" s="216"/>
    </row>
    <row r="357" spans="1:7" s="224" customFormat="1">
      <c r="A357" s="216">
        <v>348</v>
      </c>
      <c r="B357" s="217" t="s">
        <v>431</v>
      </c>
      <c r="C357" s="216">
        <v>1</v>
      </c>
      <c r="D357" s="128"/>
      <c r="E357" s="216"/>
      <c r="F357" s="226"/>
      <c r="G357" s="216"/>
    </row>
    <row r="358" spans="1:7" s="224" customFormat="1">
      <c r="A358" s="216">
        <v>349</v>
      </c>
      <c r="B358" s="217" t="s">
        <v>432</v>
      </c>
      <c r="C358" s="216">
        <v>1</v>
      </c>
      <c r="D358" s="128" t="s">
        <v>731</v>
      </c>
      <c r="E358" s="216"/>
      <c r="F358" s="226"/>
      <c r="G358" s="216"/>
    </row>
    <row r="359" spans="1:7" s="224" customFormat="1">
      <c r="A359" s="216">
        <v>350</v>
      </c>
      <c r="B359" s="217" t="s">
        <v>433</v>
      </c>
      <c r="C359" s="216">
        <v>1</v>
      </c>
      <c r="D359" s="128"/>
      <c r="E359" s="216"/>
      <c r="F359" s="226"/>
      <c r="G359" s="216"/>
    </row>
    <row r="360" spans="1:7" s="224" customFormat="1">
      <c r="A360" s="216">
        <v>351</v>
      </c>
      <c r="B360" s="217" t="s">
        <v>434</v>
      </c>
      <c r="C360" s="216">
        <v>0</v>
      </c>
      <c r="D360" s="128"/>
      <c r="E360" s="216"/>
      <c r="F360" s="226"/>
      <c r="G360" s="216"/>
    </row>
    <row r="361" spans="1:7" s="224" customFormat="1">
      <c r="A361" s="216">
        <v>352</v>
      </c>
      <c r="B361" s="217" t="s">
        <v>435</v>
      </c>
      <c r="C361" s="216">
        <v>0</v>
      </c>
      <c r="D361" s="128"/>
      <c r="E361" s="216"/>
      <c r="F361" s="226"/>
      <c r="G361" s="216"/>
    </row>
    <row r="362" spans="1:7" s="224" customFormat="1">
      <c r="A362" s="216">
        <v>353</v>
      </c>
      <c r="B362" s="217" t="s">
        <v>678</v>
      </c>
      <c r="C362" s="216">
        <v>0</v>
      </c>
      <c r="D362" s="128" t="s">
        <v>679</v>
      </c>
      <c r="E362" s="216"/>
      <c r="F362" s="226"/>
      <c r="G362" s="216"/>
    </row>
    <row r="363" spans="1:7" s="224" customFormat="1">
      <c r="A363" s="216">
        <v>406</v>
      </c>
      <c r="B363" s="217" t="s">
        <v>436</v>
      </c>
      <c r="C363" s="216">
        <v>1</v>
      </c>
      <c r="D363" s="128"/>
      <c r="E363" s="216"/>
      <c r="F363" s="226"/>
      <c r="G363" s="216"/>
    </row>
    <row r="364" spans="1:7" s="224" customFormat="1">
      <c r="A364" s="216">
        <v>600</v>
      </c>
      <c r="B364" s="217" t="s">
        <v>437</v>
      </c>
      <c r="C364" s="216">
        <v>1</v>
      </c>
      <c r="D364" s="128" t="s">
        <v>686</v>
      </c>
      <c r="E364" s="216"/>
      <c r="F364" s="226"/>
      <c r="G364" s="216"/>
    </row>
    <row r="365" spans="1:7" s="224" customFormat="1">
      <c r="A365" s="216">
        <v>603</v>
      </c>
      <c r="B365" s="217" t="s">
        <v>438</v>
      </c>
      <c r="C365" s="216">
        <v>1</v>
      </c>
      <c r="D365" s="128"/>
      <c r="E365" s="216"/>
      <c r="F365" s="226"/>
      <c r="G365" s="216"/>
    </row>
    <row r="366" spans="1:7" s="224" customFormat="1">
      <c r="A366" s="216">
        <v>605</v>
      </c>
      <c r="B366" s="217" t="s">
        <v>439</v>
      </c>
      <c r="C366" s="216">
        <v>1</v>
      </c>
      <c r="D366" s="128"/>
      <c r="E366" s="216"/>
      <c r="F366" s="226"/>
      <c r="G366" s="216"/>
    </row>
    <row r="367" spans="1:7" s="224" customFormat="1">
      <c r="A367" s="216">
        <v>610</v>
      </c>
      <c r="B367" s="217" t="s">
        <v>440</v>
      </c>
      <c r="C367" s="216">
        <v>1</v>
      </c>
      <c r="D367" s="128"/>
      <c r="E367" s="216"/>
      <c r="F367" s="226"/>
      <c r="G367" s="216"/>
    </row>
    <row r="368" spans="1:7" s="224" customFormat="1">
      <c r="A368" s="216">
        <v>615</v>
      </c>
      <c r="B368" s="217" t="s">
        <v>441</v>
      </c>
      <c r="C368" s="216">
        <v>1</v>
      </c>
      <c r="D368" s="128"/>
      <c r="E368" s="216"/>
      <c r="F368" s="226"/>
      <c r="G368" s="216"/>
    </row>
    <row r="369" spans="1:7" s="224" customFormat="1">
      <c r="A369" s="216">
        <v>616</v>
      </c>
      <c r="B369" s="217" t="s">
        <v>610</v>
      </c>
      <c r="C369" s="216">
        <v>1</v>
      </c>
      <c r="D369" s="128" t="s">
        <v>677</v>
      </c>
      <c r="E369" s="216"/>
      <c r="F369" s="226"/>
      <c r="G369" s="216"/>
    </row>
    <row r="370" spans="1:7" s="224" customFormat="1">
      <c r="A370" s="216">
        <v>618</v>
      </c>
      <c r="B370" s="217" t="s">
        <v>442</v>
      </c>
      <c r="C370" s="216">
        <v>1</v>
      </c>
      <c r="D370" s="128"/>
      <c r="E370" s="216"/>
      <c r="F370" s="226"/>
      <c r="G370" s="216"/>
    </row>
    <row r="371" spans="1:7" s="224" customFormat="1">
      <c r="A371" s="216">
        <v>620</v>
      </c>
      <c r="B371" s="217" t="s">
        <v>443</v>
      </c>
      <c r="C371" s="216">
        <v>1</v>
      </c>
      <c r="D371" s="128" t="s">
        <v>694</v>
      </c>
      <c r="E371" s="216"/>
      <c r="F371" s="226"/>
      <c r="G371" s="216"/>
    </row>
    <row r="372" spans="1:7" s="224" customFormat="1">
      <c r="A372" s="216">
        <v>622</v>
      </c>
      <c r="B372" s="217" t="s">
        <v>444</v>
      </c>
      <c r="C372" s="216">
        <v>1</v>
      </c>
      <c r="D372" s="128"/>
      <c r="E372" s="216"/>
      <c r="F372" s="226"/>
      <c r="G372" s="216"/>
    </row>
    <row r="373" spans="1:7" s="224" customFormat="1">
      <c r="A373" s="216">
        <v>625</v>
      </c>
      <c r="B373" s="217" t="s">
        <v>445</v>
      </c>
      <c r="C373" s="216">
        <v>1</v>
      </c>
      <c r="D373" s="128"/>
      <c r="E373" s="216"/>
      <c r="F373" s="226"/>
      <c r="G373" s="216"/>
    </row>
    <row r="374" spans="1:7" s="224" customFormat="1">
      <c r="A374" s="216">
        <v>632</v>
      </c>
      <c r="B374" s="217" t="s">
        <v>448</v>
      </c>
      <c r="C374" s="216">
        <v>1</v>
      </c>
      <c r="D374" s="128"/>
      <c r="E374" s="216"/>
      <c r="F374" s="226"/>
      <c r="G374" s="216"/>
    </row>
    <row r="375" spans="1:7" s="224" customFormat="1">
      <c r="A375" s="216">
        <v>635</v>
      </c>
      <c r="B375" s="217" t="s">
        <v>449</v>
      </c>
      <c r="C375" s="216">
        <v>1</v>
      </c>
      <c r="D375" s="128"/>
      <c r="E375" s="216"/>
      <c r="F375" s="226"/>
      <c r="G375" s="216"/>
    </row>
    <row r="376" spans="1:7" s="224" customFormat="1">
      <c r="A376" s="216">
        <v>640</v>
      </c>
      <c r="B376" s="217" t="s">
        <v>450</v>
      </c>
      <c r="C376" s="216">
        <v>1</v>
      </c>
      <c r="D376" s="128"/>
      <c r="E376" s="216"/>
      <c r="F376" s="226"/>
      <c r="G376" s="216"/>
    </row>
    <row r="377" spans="1:7" s="224" customFormat="1">
      <c r="A377" s="216">
        <v>645</v>
      </c>
      <c r="B377" s="217" t="s">
        <v>451</v>
      </c>
      <c r="C377" s="216">
        <v>1</v>
      </c>
      <c r="D377" s="128"/>
      <c r="E377" s="216"/>
      <c r="F377" s="226"/>
      <c r="G377" s="216"/>
    </row>
    <row r="378" spans="1:7" s="224" customFormat="1">
      <c r="A378" s="216">
        <v>650</v>
      </c>
      <c r="B378" s="217" t="s">
        <v>452</v>
      </c>
      <c r="C378" s="216">
        <v>1</v>
      </c>
      <c r="D378" s="128"/>
      <c r="E378" s="216"/>
      <c r="F378" s="226"/>
      <c r="G378" s="216"/>
    </row>
    <row r="379" spans="1:7" s="224" customFormat="1">
      <c r="A379" s="216">
        <v>655</v>
      </c>
      <c r="B379" s="217" t="s">
        <v>453</v>
      </c>
      <c r="C379" s="216">
        <v>1</v>
      </c>
      <c r="D379" s="128"/>
      <c r="E379" s="216"/>
      <c r="F379" s="226"/>
      <c r="G379" s="216"/>
    </row>
    <row r="380" spans="1:7" s="224" customFormat="1">
      <c r="A380" s="216">
        <v>658</v>
      </c>
      <c r="B380" s="217" t="s">
        <v>454</v>
      </c>
      <c r="C380" s="216">
        <v>1</v>
      </c>
      <c r="D380" s="128"/>
      <c r="E380" s="216"/>
      <c r="F380" s="226"/>
      <c r="G380" s="216"/>
    </row>
    <row r="381" spans="1:7" s="224" customFormat="1">
      <c r="A381" s="216">
        <v>660</v>
      </c>
      <c r="B381" s="217" t="s">
        <v>455</v>
      </c>
      <c r="C381" s="216">
        <v>1</v>
      </c>
      <c r="D381" s="128"/>
      <c r="E381" s="216"/>
      <c r="F381" s="226"/>
      <c r="G381" s="216"/>
    </row>
    <row r="382" spans="1:7" s="224" customFormat="1">
      <c r="A382" s="216">
        <v>662</v>
      </c>
      <c r="B382" s="217" t="s">
        <v>456</v>
      </c>
      <c r="C382" s="216">
        <v>1</v>
      </c>
      <c r="D382" s="128"/>
      <c r="E382" s="216"/>
      <c r="F382" s="226"/>
      <c r="G382" s="216"/>
    </row>
    <row r="383" spans="1:7" s="224" customFormat="1">
      <c r="A383" s="216">
        <v>665</v>
      </c>
      <c r="B383" s="217" t="s">
        <v>457</v>
      </c>
      <c r="C383" s="216">
        <v>1</v>
      </c>
      <c r="D383" s="128" t="s">
        <v>677</v>
      </c>
      <c r="E383" s="216"/>
      <c r="F383" s="226"/>
      <c r="G383" s="216"/>
    </row>
    <row r="384" spans="1:7" s="224" customFormat="1">
      <c r="A384" s="216">
        <v>670</v>
      </c>
      <c r="B384" s="217" t="s">
        <v>458</v>
      </c>
      <c r="C384" s="216">
        <v>1</v>
      </c>
      <c r="D384" s="128"/>
      <c r="E384" s="216"/>
      <c r="F384" s="226"/>
      <c r="G384" s="216"/>
    </row>
    <row r="385" spans="1:7" s="224" customFormat="1">
      <c r="A385" s="216">
        <v>672</v>
      </c>
      <c r="B385" s="217" t="s">
        <v>459</v>
      </c>
      <c r="C385" s="216">
        <v>1</v>
      </c>
      <c r="D385" s="128" t="s">
        <v>731</v>
      </c>
      <c r="E385" s="216"/>
      <c r="F385" s="226"/>
      <c r="G385" s="216"/>
    </row>
    <row r="386" spans="1:7" s="224" customFormat="1">
      <c r="A386" s="216">
        <v>673</v>
      </c>
      <c r="B386" s="217" t="s">
        <v>460</v>
      </c>
      <c r="C386" s="216">
        <v>1</v>
      </c>
      <c r="D386" s="128"/>
      <c r="E386" s="216"/>
      <c r="F386" s="226"/>
      <c r="G386" s="216"/>
    </row>
    <row r="387" spans="1:7" s="224" customFormat="1">
      <c r="A387" s="216">
        <v>674</v>
      </c>
      <c r="B387" s="217" t="s">
        <v>461</v>
      </c>
      <c r="C387" s="216">
        <v>1</v>
      </c>
      <c r="D387" s="128"/>
      <c r="E387" s="216"/>
      <c r="F387" s="226"/>
      <c r="G387" s="216"/>
    </row>
    <row r="388" spans="1:7" s="224" customFormat="1">
      <c r="A388" s="216">
        <v>675</v>
      </c>
      <c r="B388" s="217" t="s">
        <v>462</v>
      </c>
      <c r="C388" s="216">
        <v>1</v>
      </c>
      <c r="D388" s="128"/>
      <c r="E388" s="216"/>
      <c r="F388" s="226"/>
      <c r="G388" s="216"/>
    </row>
    <row r="389" spans="1:7" s="224" customFormat="1">
      <c r="A389" s="216">
        <v>680</v>
      </c>
      <c r="B389" s="217" t="s">
        <v>463</v>
      </c>
      <c r="C389" s="216">
        <v>1</v>
      </c>
      <c r="D389" s="128"/>
      <c r="E389" s="216"/>
      <c r="F389" s="226"/>
      <c r="G389" s="216"/>
    </row>
    <row r="390" spans="1:7" s="224" customFormat="1">
      <c r="A390" s="216">
        <v>683</v>
      </c>
      <c r="B390" s="217" t="s">
        <v>464</v>
      </c>
      <c r="C390" s="216">
        <v>1</v>
      </c>
      <c r="D390" s="128"/>
      <c r="E390" s="216"/>
      <c r="F390" s="226"/>
      <c r="G390" s="216"/>
    </row>
    <row r="391" spans="1:7" s="224" customFormat="1">
      <c r="A391" s="216">
        <v>685</v>
      </c>
      <c r="B391" s="217" t="s">
        <v>465</v>
      </c>
      <c r="C391" s="216">
        <v>1</v>
      </c>
      <c r="D391" s="128"/>
      <c r="E391" s="216"/>
      <c r="F391" s="226"/>
      <c r="G391" s="216"/>
    </row>
    <row r="392" spans="1:7" s="224" customFormat="1">
      <c r="A392" s="216">
        <v>690</v>
      </c>
      <c r="B392" s="217" t="s">
        <v>466</v>
      </c>
      <c r="C392" s="216">
        <v>1</v>
      </c>
      <c r="D392" s="128"/>
      <c r="E392" s="216"/>
      <c r="F392" s="226"/>
      <c r="G392" s="216"/>
    </row>
    <row r="393" spans="1:7" s="224" customFormat="1">
      <c r="A393" s="216">
        <v>695</v>
      </c>
      <c r="B393" s="217" t="s">
        <v>467</v>
      </c>
      <c r="C393" s="216">
        <v>1</v>
      </c>
      <c r="D393" s="128"/>
      <c r="E393" s="216"/>
      <c r="F393" s="226"/>
      <c r="G393" s="216"/>
    </row>
    <row r="394" spans="1:7" s="224" customFormat="1">
      <c r="A394" s="216">
        <v>698</v>
      </c>
      <c r="B394" s="217" t="s">
        <v>468</v>
      </c>
      <c r="C394" s="216">
        <v>1</v>
      </c>
      <c r="D394" s="128"/>
      <c r="E394" s="216"/>
      <c r="F394" s="226"/>
      <c r="G394" s="216"/>
    </row>
    <row r="395" spans="1:7" s="224" customFormat="1">
      <c r="A395" s="216">
        <v>700</v>
      </c>
      <c r="B395" s="217" t="s">
        <v>469</v>
      </c>
      <c r="C395" s="216">
        <v>1</v>
      </c>
      <c r="D395" s="128"/>
      <c r="E395" s="216"/>
      <c r="F395" s="226"/>
      <c r="G395" s="216"/>
    </row>
    <row r="396" spans="1:7" s="224" customFormat="1">
      <c r="A396" s="216">
        <v>705</v>
      </c>
      <c r="B396" s="217" t="s">
        <v>470</v>
      </c>
      <c r="C396" s="216">
        <v>1</v>
      </c>
      <c r="D396" s="128"/>
      <c r="E396" s="216"/>
      <c r="F396" s="226"/>
      <c r="G396" s="216"/>
    </row>
    <row r="397" spans="1:7" s="224" customFormat="1">
      <c r="A397" s="216">
        <v>710</v>
      </c>
      <c r="B397" s="217" t="s">
        <v>471</v>
      </c>
      <c r="C397" s="216">
        <v>1</v>
      </c>
      <c r="D397" s="128"/>
      <c r="E397" s="216"/>
      <c r="F397" s="226"/>
      <c r="G397" s="216"/>
    </row>
    <row r="398" spans="1:7" s="224" customFormat="1">
      <c r="A398" s="216">
        <v>712</v>
      </c>
      <c r="B398" s="217" t="s">
        <v>671</v>
      </c>
      <c r="C398" s="216">
        <v>1</v>
      </c>
      <c r="D398" s="128" t="s">
        <v>679</v>
      </c>
      <c r="E398" s="216"/>
      <c r="F398" s="226"/>
      <c r="G398" s="216"/>
    </row>
    <row r="399" spans="1:7" s="224" customFormat="1">
      <c r="A399" s="216">
        <v>715</v>
      </c>
      <c r="B399" s="217" t="s">
        <v>472</v>
      </c>
      <c r="C399" s="216">
        <v>1</v>
      </c>
      <c r="D399" s="128"/>
      <c r="E399" s="216"/>
      <c r="F399" s="226"/>
      <c r="G399" s="216"/>
    </row>
    <row r="400" spans="1:7" s="224" customFormat="1">
      <c r="A400" s="216">
        <v>717</v>
      </c>
      <c r="B400" s="217" t="s">
        <v>473</v>
      </c>
      <c r="C400" s="216">
        <v>1</v>
      </c>
      <c r="D400" s="128"/>
      <c r="E400" s="216"/>
      <c r="F400" s="226"/>
      <c r="G400" s="216"/>
    </row>
    <row r="401" spans="1:7" s="224" customFormat="1">
      <c r="A401" s="216">
        <v>720</v>
      </c>
      <c r="B401" s="217" t="s">
        <v>474</v>
      </c>
      <c r="C401" s="216">
        <v>1</v>
      </c>
      <c r="D401" s="128"/>
      <c r="E401" s="216"/>
      <c r="F401" s="226"/>
      <c r="G401" s="216"/>
    </row>
    <row r="402" spans="1:7" s="224" customFormat="1">
      <c r="A402" s="216">
        <v>725</v>
      </c>
      <c r="B402" s="217" t="s">
        <v>475</v>
      </c>
      <c r="C402" s="216">
        <v>1</v>
      </c>
      <c r="D402" s="128"/>
      <c r="E402" s="216"/>
      <c r="F402" s="226"/>
      <c r="G402" s="216"/>
    </row>
    <row r="403" spans="1:7" s="224" customFormat="1">
      <c r="A403" s="216">
        <v>728</v>
      </c>
      <c r="B403" s="217" t="s">
        <v>476</v>
      </c>
      <c r="C403" s="216">
        <v>1</v>
      </c>
      <c r="D403" s="128"/>
      <c r="E403" s="216"/>
      <c r="F403" s="226"/>
      <c r="G403" s="216"/>
    </row>
    <row r="404" spans="1:7" s="224" customFormat="1">
      <c r="A404" s="216">
        <v>730</v>
      </c>
      <c r="B404" s="217" t="s">
        <v>477</v>
      </c>
      <c r="C404" s="216">
        <v>1</v>
      </c>
      <c r="D404" s="128"/>
      <c r="E404" s="216"/>
      <c r="F404" s="226"/>
      <c r="G404" s="216"/>
    </row>
    <row r="405" spans="1:7" s="224" customFormat="1">
      <c r="A405" s="216">
        <v>735</v>
      </c>
      <c r="B405" s="217" t="s">
        <v>478</v>
      </c>
      <c r="C405" s="216">
        <v>1</v>
      </c>
      <c r="D405" s="128"/>
      <c r="E405" s="216"/>
      <c r="F405" s="226"/>
      <c r="G405" s="216"/>
    </row>
    <row r="406" spans="1:7" s="224" customFormat="1">
      <c r="A406" s="216">
        <v>740</v>
      </c>
      <c r="B406" s="217" t="s">
        <v>479</v>
      </c>
      <c r="C406" s="216">
        <v>1</v>
      </c>
      <c r="D406" s="128"/>
      <c r="E406" s="216"/>
      <c r="F406" s="226"/>
      <c r="G406" s="216"/>
    </row>
    <row r="407" spans="1:7" s="224" customFormat="1">
      <c r="A407" s="216">
        <v>745</v>
      </c>
      <c r="B407" s="217" t="s">
        <v>480</v>
      </c>
      <c r="C407" s="216">
        <v>1</v>
      </c>
      <c r="D407" s="128"/>
      <c r="E407" s="216"/>
      <c r="F407" s="226"/>
      <c r="G407" s="216"/>
    </row>
    <row r="408" spans="1:7" s="224" customFormat="1">
      <c r="A408" s="216">
        <v>750</v>
      </c>
      <c r="B408" s="217" t="s">
        <v>481</v>
      </c>
      <c r="C408" s="216">
        <v>1</v>
      </c>
      <c r="D408" s="128"/>
      <c r="E408" s="216"/>
      <c r="F408" s="226"/>
      <c r="G408" s="216"/>
    </row>
    <row r="409" spans="1:7" s="224" customFormat="1">
      <c r="A409" s="216">
        <v>753</v>
      </c>
      <c r="B409" s="217" t="s">
        <v>482</v>
      </c>
      <c r="C409" s="216">
        <v>1</v>
      </c>
      <c r="D409" s="128"/>
      <c r="E409" s="216"/>
      <c r="F409" s="226"/>
      <c r="G409" s="216"/>
    </row>
    <row r="410" spans="1:7" s="224" customFormat="1">
      <c r="A410" s="216">
        <v>755</v>
      </c>
      <c r="B410" s="217" t="s">
        <v>483</v>
      </c>
      <c r="C410" s="216">
        <v>1</v>
      </c>
      <c r="D410" s="128"/>
      <c r="E410" s="216"/>
      <c r="F410" s="226"/>
      <c r="G410" s="216"/>
    </row>
    <row r="411" spans="1:7" s="224" customFormat="1">
      <c r="A411" s="216">
        <v>760</v>
      </c>
      <c r="B411" s="217" t="s">
        <v>484</v>
      </c>
      <c r="C411" s="216">
        <v>1</v>
      </c>
      <c r="D411" s="128"/>
      <c r="E411" s="216"/>
      <c r="F411" s="226"/>
      <c r="G411" s="216"/>
    </row>
    <row r="412" spans="1:7" s="224" customFormat="1">
      <c r="A412" s="216">
        <v>763</v>
      </c>
      <c r="B412" s="217" t="s">
        <v>611</v>
      </c>
      <c r="C412" s="216">
        <v>1</v>
      </c>
      <c r="D412" s="128" t="s">
        <v>677</v>
      </c>
      <c r="E412" s="216"/>
      <c r="F412" s="226"/>
      <c r="G412" s="216"/>
    </row>
    <row r="413" spans="1:7" s="224" customFormat="1">
      <c r="A413" s="216">
        <v>765</v>
      </c>
      <c r="B413" s="217" t="s">
        <v>485</v>
      </c>
      <c r="C413" s="216">
        <v>1</v>
      </c>
      <c r="D413" s="128"/>
      <c r="E413" s="216"/>
      <c r="F413" s="226"/>
      <c r="G413" s="216"/>
    </row>
    <row r="414" spans="1:7" s="224" customFormat="1">
      <c r="A414" s="216">
        <v>766</v>
      </c>
      <c r="B414" s="217" t="s">
        <v>672</v>
      </c>
      <c r="C414" s="216">
        <v>1</v>
      </c>
      <c r="D414" s="128" t="s">
        <v>679</v>
      </c>
      <c r="E414" s="216"/>
      <c r="F414" s="226"/>
      <c r="G414" s="216"/>
    </row>
    <row r="415" spans="1:7" s="224" customFormat="1">
      <c r="A415" s="216">
        <v>767</v>
      </c>
      <c r="B415" s="217" t="s">
        <v>487</v>
      </c>
      <c r="C415" s="216">
        <v>1</v>
      </c>
      <c r="D415" s="128"/>
      <c r="E415" s="216"/>
      <c r="F415" s="226"/>
      <c r="G415" s="216"/>
    </row>
    <row r="416" spans="1:7" s="224" customFormat="1">
      <c r="A416" s="216">
        <v>770</v>
      </c>
      <c r="B416" s="217" t="s">
        <v>488</v>
      </c>
      <c r="C416" s="216">
        <v>1</v>
      </c>
      <c r="D416" s="128"/>
      <c r="E416" s="216"/>
      <c r="F416" s="226"/>
      <c r="G416" s="216"/>
    </row>
    <row r="417" spans="1:7" s="224" customFormat="1">
      <c r="A417" s="216">
        <v>773</v>
      </c>
      <c r="B417" s="217" t="s">
        <v>489</v>
      </c>
      <c r="C417" s="216">
        <v>1</v>
      </c>
      <c r="D417" s="128"/>
      <c r="E417" s="216"/>
      <c r="F417" s="226"/>
      <c r="G417" s="216"/>
    </row>
    <row r="418" spans="1:7" s="224" customFormat="1">
      <c r="A418" s="216">
        <v>774</v>
      </c>
      <c r="B418" s="217" t="s">
        <v>490</v>
      </c>
      <c r="C418" s="216">
        <v>1</v>
      </c>
      <c r="D418" s="128"/>
      <c r="E418" s="216"/>
      <c r="F418" s="226"/>
      <c r="G418" s="216"/>
    </row>
    <row r="419" spans="1:7" s="224" customFormat="1">
      <c r="A419" s="216">
        <v>775</v>
      </c>
      <c r="B419" s="217" t="s">
        <v>491</v>
      </c>
      <c r="C419" s="216">
        <v>1</v>
      </c>
      <c r="D419" s="128"/>
      <c r="E419" s="216"/>
      <c r="F419" s="226"/>
      <c r="G419" s="216"/>
    </row>
    <row r="420" spans="1:7" s="224" customFormat="1">
      <c r="A420" s="216">
        <v>778</v>
      </c>
      <c r="B420" s="217" t="s">
        <v>492</v>
      </c>
      <c r="C420" s="216">
        <v>1</v>
      </c>
      <c r="D420" s="128"/>
      <c r="E420" s="216"/>
      <c r="F420" s="226"/>
      <c r="G420" s="216"/>
    </row>
    <row r="421" spans="1:7" s="224" customFormat="1">
      <c r="A421" s="216">
        <v>780</v>
      </c>
      <c r="B421" s="217" t="s">
        <v>493</v>
      </c>
      <c r="C421" s="216">
        <v>1</v>
      </c>
      <c r="D421" s="128"/>
      <c r="E421" s="216"/>
      <c r="F421" s="226"/>
      <c r="G421" s="216"/>
    </row>
    <row r="422" spans="1:7" s="224" customFormat="1">
      <c r="A422" s="216">
        <v>801</v>
      </c>
      <c r="B422" s="217" t="s">
        <v>494</v>
      </c>
      <c r="C422" s="216">
        <v>1</v>
      </c>
      <c r="D422" s="128"/>
      <c r="E422" s="216"/>
      <c r="F422" s="226"/>
      <c r="G422" s="216"/>
    </row>
    <row r="423" spans="1:7" s="224" customFormat="1">
      <c r="A423" s="216">
        <v>805</v>
      </c>
      <c r="B423" s="217" t="s">
        <v>495</v>
      </c>
      <c r="C423" s="216">
        <v>1</v>
      </c>
      <c r="D423" s="128"/>
      <c r="E423" s="216"/>
      <c r="F423" s="226"/>
      <c r="G423" s="216"/>
    </row>
    <row r="424" spans="1:7" s="224" customFormat="1">
      <c r="A424" s="216">
        <v>806</v>
      </c>
      <c r="B424" s="217" t="s">
        <v>496</v>
      </c>
      <c r="C424" s="216">
        <v>1</v>
      </c>
      <c r="D424" s="128"/>
      <c r="E424" s="216"/>
      <c r="F424" s="226"/>
      <c r="G424" s="216"/>
    </row>
    <row r="425" spans="1:7" s="224" customFormat="1">
      <c r="A425" s="216">
        <v>810</v>
      </c>
      <c r="B425" s="217" t="s">
        <v>497</v>
      </c>
      <c r="C425" s="216">
        <v>1</v>
      </c>
      <c r="D425" s="128"/>
      <c r="E425" s="216"/>
      <c r="F425" s="226"/>
      <c r="G425" s="216"/>
    </row>
    <row r="426" spans="1:7" s="224" customFormat="1">
      <c r="A426" s="216">
        <v>815</v>
      </c>
      <c r="B426" s="217" t="s">
        <v>498</v>
      </c>
      <c r="C426" s="216">
        <v>1</v>
      </c>
      <c r="D426" s="128"/>
      <c r="E426" s="216"/>
      <c r="F426" s="226"/>
      <c r="G426" s="216"/>
    </row>
    <row r="427" spans="1:7" s="224" customFormat="1">
      <c r="A427" s="216">
        <v>817</v>
      </c>
      <c r="B427" s="217" t="s">
        <v>715</v>
      </c>
      <c r="C427" s="216">
        <v>1</v>
      </c>
      <c r="D427" s="128" t="s">
        <v>686</v>
      </c>
      <c r="E427" s="216"/>
      <c r="F427" s="226"/>
      <c r="G427" s="216"/>
    </row>
    <row r="428" spans="1:7" s="224" customFormat="1">
      <c r="A428" s="216">
        <v>818</v>
      </c>
      <c r="B428" s="217" t="s">
        <v>499</v>
      </c>
      <c r="C428" s="216">
        <v>1</v>
      </c>
      <c r="D428" s="128"/>
      <c r="E428" s="216"/>
      <c r="F428" s="226"/>
      <c r="G428" s="216"/>
    </row>
    <row r="429" spans="1:7" s="224" customFormat="1">
      <c r="A429" s="216">
        <v>821</v>
      </c>
      <c r="B429" s="217" t="s">
        <v>500</v>
      </c>
      <c r="C429" s="216">
        <v>1</v>
      </c>
      <c r="D429" s="128"/>
      <c r="E429" s="216"/>
      <c r="F429" s="226"/>
      <c r="G429" s="216"/>
    </row>
    <row r="430" spans="1:7" s="224" customFormat="1">
      <c r="A430" s="216">
        <v>823</v>
      </c>
      <c r="B430" s="217" t="s">
        <v>501</v>
      </c>
      <c r="C430" s="216">
        <v>1</v>
      </c>
      <c r="D430" s="128"/>
      <c r="E430" s="216"/>
      <c r="F430" s="226"/>
      <c r="G430" s="216"/>
    </row>
    <row r="431" spans="1:7" s="224" customFormat="1">
      <c r="A431" s="216">
        <v>825</v>
      </c>
      <c r="B431" s="217" t="s">
        <v>502</v>
      </c>
      <c r="C431" s="216">
        <v>1</v>
      </c>
      <c r="D431" s="128"/>
      <c r="E431" s="216"/>
      <c r="F431" s="226"/>
      <c r="G431" s="216"/>
    </row>
    <row r="432" spans="1:7" s="224" customFormat="1">
      <c r="A432" s="216">
        <v>828</v>
      </c>
      <c r="B432" s="217" t="s">
        <v>503</v>
      </c>
      <c r="C432" s="216">
        <v>1</v>
      </c>
      <c r="D432" s="128"/>
      <c r="E432" s="216"/>
      <c r="F432" s="226"/>
      <c r="G432" s="216"/>
    </row>
    <row r="433" spans="1:9" s="224" customFormat="1">
      <c r="A433" s="216">
        <v>829</v>
      </c>
      <c r="B433" s="217" t="s">
        <v>504</v>
      </c>
      <c r="C433" s="216">
        <v>1</v>
      </c>
      <c r="D433" s="128"/>
      <c r="E433" s="216"/>
      <c r="F433" s="226"/>
      <c r="G433" s="216"/>
    </row>
    <row r="434" spans="1:9" s="224" customFormat="1">
      <c r="A434" s="216">
        <v>830</v>
      </c>
      <c r="B434" s="217" t="s">
        <v>505</v>
      </c>
      <c r="C434" s="216">
        <v>1</v>
      </c>
      <c r="D434" s="128"/>
      <c r="E434" s="216"/>
      <c r="F434" s="226"/>
      <c r="G434" s="216"/>
    </row>
    <row r="435" spans="1:9" s="224" customFormat="1">
      <c r="A435" s="216">
        <v>832</v>
      </c>
      <c r="B435" s="217" t="s">
        <v>506</v>
      </c>
      <c r="C435" s="216">
        <v>1</v>
      </c>
      <c r="D435" s="128"/>
      <c r="E435" s="216"/>
      <c r="F435" s="226"/>
      <c r="G435" s="216"/>
    </row>
    <row r="436" spans="1:9" s="224" customFormat="1">
      <c r="A436" s="216">
        <v>851</v>
      </c>
      <c r="B436" s="217" t="s">
        <v>507</v>
      </c>
      <c r="C436" s="216">
        <v>1</v>
      </c>
      <c r="D436" s="128"/>
      <c r="E436" s="216"/>
      <c r="F436" s="226"/>
      <c r="G436" s="216"/>
    </row>
    <row r="437" spans="1:9" s="224" customFormat="1">
      <c r="A437" s="216">
        <v>852</v>
      </c>
      <c r="B437" s="217" t="s">
        <v>508</v>
      </c>
      <c r="C437" s="216">
        <v>1</v>
      </c>
      <c r="D437" s="128"/>
      <c r="E437" s="216"/>
      <c r="F437" s="226"/>
      <c r="G437" s="216"/>
    </row>
    <row r="438" spans="1:9" s="224" customFormat="1">
      <c r="A438" s="216">
        <v>853</v>
      </c>
      <c r="B438" s="217" t="s">
        <v>509</v>
      </c>
      <c r="C438" s="216">
        <v>1</v>
      </c>
      <c r="D438" s="128"/>
      <c r="E438" s="216"/>
      <c r="F438" s="226"/>
      <c r="G438" s="216"/>
    </row>
    <row r="439" spans="1:9" s="224" customFormat="1">
      <c r="A439" s="216">
        <v>855</v>
      </c>
      <c r="B439" s="217" t="s">
        <v>510</v>
      </c>
      <c r="C439" s="216">
        <v>1</v>
      </c>
      <c r="D439" s="128"/>
      <c r="E439" s="216"/>
      <c r="F439" s="226"/>
      <c r="G439" s="216"/>
    </row>
    <row r="440" spans="1:9" s="224" customFormat="1">
      <c r="A440" s="216">
        <v>860</v>
      </c>
      <c r="B440" s="217" t="s">
        <v>511</v>
      </c>
      <c r="C440" s="216">
        <v>1</v>
      </c>
      <c r="D440" s="128"/>
      <c r="E440" s="216"/>
      <c r="F440" s="226"/>
      <c r="G440" s="216"/>
    </row>
    <row r="441" spans="1:9" s="224" customFormat="1">
      <c r="A441" s="216">
        <v>871</v>
      </c>
      <c r="B441" s="217" t="s">
        <v>512</v>
      </c>
      <c r="C441" s="216">
        <v>1</v>
      </c>
      <c r="D441" s="128"/>
      <c r="E441" s="216"/>
      <c r="F441" s="226"/>
      <c r="G441" s="216"/>
    </row>
    <row r="442" spans="1:9" s="224" customFormat="1">
      <c r="A442" s="216">
        <v>872</v>
      </c>
      <c r="B442" s="217" t="s">
        <v>513</v>
      </c>
      <c r="C442" s="216">
        <v>1</v>
      </c>
      <c r="D442" s="128"/>
      <c r="E442" s="216"/>
      <c r="F442" s="226"/>
      <c r="G442" s="216"/>
    </row>
    <row r="443" spans="1:9" s="224" customFormat="1">
      <c r="A443" s="216">
        <v>873</v>
      </c>
      <c r="B443" s="217" t="s">
        <v>134</v>
      </c>
      <c r="C443" s="216">
        <v>1</v>
      </c>
      <c r="D443" s="128"/>
      <c r="E443" s="216"/>
      <c r="F443" s="226"/>
      <c r="G443" s="216"/>
    </row>
    <row r="444" spans="1:9" s="224" customFormat="1">
      <c r="A444" s="216">
        <v>876</v>
      </c>
      <c r="B444" s="217" t="s">
        <v>514</v>
      </c>
      <c r="C444" s="216">
        <v>1</v>
      </c>
      <c r="D444" s="128"/>
      <c r="E444" s="216"/>
      <c r="F444" s="226"/>
      <c r="G444" s="216"/>
    </row>
    <row r="445" spans="1:9" s="224" customFormat="1">
      <c r="A445" s="216">
        <v>878</v>
      </c>
      <c r="B445" s="217" t="s">
        <v>515</v>
      </c>
      <c r="C445" s="216">
        <v>1</v>
      </c>
      <c r="D445" s="128"/>
      <c r="E445" s="216"/>
      <c r="F445" s="226"/>
      <c r="G445" s="216"/>
    </row>
    <row r="446" spans="1:9">
      <c r="A446" s="216">
        <v>879</v>
      </c>
      <c r="B446" s="217" t="s">
        <v>516</v>
      </c>
      <c r="C446" s="216">
        <v>1</v>
      </c>
      <c r="E446" s="216"/>
      <c r="F446" s="226"/>
      <c r="G446" s="216"/>
      <c r="I446" s="224"/>
    </row>
    <row r="447" spans="1:9">
      <c r="A447" s="202">
        <v>885</v>
      </c>
      <c r="B447" s="203" t="s">
        <v>517</v>
      </c>
      <c r="C447" s="202">
        <v>1</v>
      </c>
      <c r="E447" s="216"/>
      <c r="F447" s="226"/>
      <c r="G447" s="216"/>
      <c r="I447" s="224"/>
    </row>
    <row r="448" spans="1:9">
      <c r="A448" s="202">
        <v>910</v>
      </c>
      <c r="B448" s="203" t="s">
        <v>518</v>
      </c>
      <c r="C448" s="202">
        <v>1</v>
      </c>
      <c r="E448" s="216"/>
      <c r="F448" s="226"/>
      <c r="G448" s="216"/>
      <c r="I448" s="224"/>
    </row>
    <row r="449" spans="1:9">
      <c r="A449" s="202">
        <v>915</v>
      </c>
      <c r="B449" s="203" t="s">
        <v>519</v>
      </c>
      <c r="C449" s="202">
        <v>1</v>
      </c>
      <c r="E449" s="216"/>
      <c r="F449" s="226"/>
      <c r="G449" s="216"/>
      <c r="I449" s="224"/>
    </row>
    <row r="450" spans="1:9">
      <c r="E450" s="216"/>
      <c r="F450" s="226"/>
      <c r="G450" s="216"/>
    </row>
    <row r="451" spans="1:9">
      <c r="E451" s="216"/>
      <c r="F451" s="226"/>
      <c r="G451" s="216"/>
    </row>
    <row r="452" spans="1:9">
      <c r="E452" s="216"/>
      <c r="F452" s="226"/>
      <c r="G452" s="216"/>
    </row>
    <row r="453" spans="1:9">
      <c r="E453" s="216"/>
      <c r="F453" s="226"/>
      <c r="G453" s="216"/>
    </row>
    <row r="454" spans="1:9">
      <c r="E454" s="216"/>
      <c r="F454" s="226"/>
      <c r="G454" s="216"/>
    </row>
    <row r="455" spans="1:9">
      <c r="E455" s="216"/>
      <c r="F455" s="226"/>
      <c r="G455" s="216"/>
    </row>
    <row r="456" spans="1:9">
      <c r="E456" s="216"/>
      <c r="F456" s="226"/>
      <c r="G456" s="216"/>
    </row>
  </sheetData>
  <autoFilter ref="A9:L452"/>
  <sortState ref="A10:D449">
    <sortCondition ref="A10"/>
  </sortState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DESE-231-34213</_dlc_DocId>
    <_dlc_DocIdUrl xmlns="733efe1c-5bbe-4968-87dc-d400e65c879f">
      <Url>https://sharepoint.doemass.org/ese/webteam/cps/_layouts/DocIdRedir.aspx?ID=DESE-231-34213</Url>
      <Description>DESE-231-34213</Description>
    </_dlc_DocIdUrl>
  </documentManagement>
</p:properties>
</file>

<file path=customXml/itemProps1.xml><?xml version="1.0" encoding="utf-8"?>
<ds:datastoreItem xmlns:ds="http://schemas.openxmlformats.org/officeDocument/2006/customXml" ds:itemID="{7F3F482B-ED2A-4AE2-B12E-F613972B52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EE39CF-7A9A-43E0-83A2-EB21275A02A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EF8D073-93A7-4F0B-A1FE-1DE0357820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EF6C713-8BEA-4200-8979-8DDCA9D5BFB5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fnd budget</vt:lpstr>
      <vt:lpstr>charterinfo</vt:lpstr>
      <vt:lpstr>distinfo</vt:lpstr>
      <vt:lpstr>fnd enro explain</vt:lpstr>
      <vt:lpstr>fnd enro</vt:lpstr>
      <vt:lpstr>fnd base rates</vt:lpstr>
      <vt:lpstr>pre fnd budg</vt:lpstr>
      <vt:lpstr>inflat</vt:lpstr>
      <vt:lpstr>codes</vt:lpstr>
      <vt:lpstr>charterinfo_a</vt:lpstr>
      <vt:lpstr>charterinfo_b</vt:lpstr>
      <vt:lpstr>code436</vt:lpstr>
      <vt:lpstr>codeCHA</vt:lpstr>
      <vt:lpstr>distinfo</vt:lpstr>
      <vt:lpstr>enro</vt:lpstr>
      <vt:lpstr>enro_chafnd</vt:lpstr>
      <vt:lpstr>inflat</vt:lpstr>
      <vt:lpstr>lowincelem</vt:lpstr>
      <vt:lpstr>lowincother</vt:lpstr>
      <vt:lpstr>orderCHA</vt:lpstr>
      <vt:lpstr>rate_basefnd</vt:lpstr>
      <vt:lpstr>rate_chafnd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FY17 Charter Foundation Budgets: EcoDis</dc:title>
  <dc:creator>ESE</dc:creator>
  <cp:lastModifiedBy>dzou</cp:lastModifiedBy>
  <cp:lastPrinted>2017-06-23T19:08:22Z</cp:lastPrinted>
  <dcterms:created xsi:type="dcterms:W3CDTF">2005-12-20T13:41:53Z</dcterms:created>
  <dcterms:modified xsi:type="dcterms:W3CDTF">2017-06-23T19:08:34Z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23 2017</vt:lpwstr>
  </property>
</Properties>
</file>